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7980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B44" i="2" l="1"/>
  <c r="GE44" i="2" s="1"/>
  <c r="FV44" i="2"/>
  <c r="FS44" i="2"/>
  <c r="FJ44" i="2"/>
  <c r="ES44" i="2"/>
  <c r="EP44" i="2"/>
  <c r="ED44" i="2"/>
  <c r="EQ44" i="2" s="1"/>
  <c r="DW44" i="2"/>
  <c r="DR44" i="2"/>
  <c r="DN44" i="2"/>
  <c r="DM44" i="2"/>
  <c r="DC44" i="2"/>
  <c r="CW44" i="2"/>
  <c r="CR44" i="2"/>
  <c r="CL44" i="2"/>
  <c r="CE44" i="2"/>
  <c r="BX44" i="2"/>
  <c r="CN44" i="2" s="1"/>
  <c r="BP44" i="2"/>
  <c r="BQ44" i="2" s="1"/>
  <c r="BD44" i="2"/>
  <c r="AT44" i="2"/>
  <c r="BF44" i="2" s="1"/>
  <c r="AO44" i="2"/>
  <c r="AM44" i="2"/>
  <c r="AJ44" i="2"/>
  <c r="AE44" i="2"/>
  <c r="AA44" i="2"/>
  <c r="X44" i="2"/>
  <c r="T44" i="2"/>
  <c r="P44" i="2"/>
  <c r="M44" i="2"/>
  <c r="F44" i="2"/>
  <c r="EO43" i="2"/>
  <c r="EL43" i="2"/>
  <c r="CC43" i="2"/>
  <c r="AW43" i="2"/>
  <c r="V43" i="2"/>
  <c r="Q43" i="2"/>
  <c r="EM42" i="2"/>
  <c r="EM43" i="2" s="1"/>
  <c r="EH42" i="2"/>
  <c r="EH43" i="2" s="1"/>
  <c r="CT42" i="2"/>
  <c r="CT43" i="2" s="1"/>
  <c r="CQ42" i="2"/>
  <c r="CQ43" i="2" s="1"/>
  <c r="CA42" i="2"/>
  <c r="CA43" i="2" s="1"/>
  <c r="BV42" i="2"/>
  <c r="BV43" i="2" s="1"/>
  <c r="BN42" i="2"/>
  <c r="BN43" i="2" s="1"/>
  <c r="BK42" i="2"/>
  <c r="BK43" i="2" s="1"/>
  <c r="AX42" i="2"/>
  <c r="AX43" i="2" s="1"/>
  <c r="AU42" i="2"/>
  <c r="AU43" i="2" s="1"/>
  <c r="AN42" i="2"/>
  <c r="AN43" i="2" s="1"/>
  <c r="AI42" i="2"/>
  <c r="AI43" i="2" s="1"/>
  <c r="AB42" i="2"/>
  <c r="AB43" i="2" s="1"/>
  <c r="Z42" i="2"/>
  <c r="Z43" i="2" s="1"/>
  <c r="W42" i="2"/>
  <c r="W43" i="2" s="1"/>
  <c r="S42" i="2"/>
  <c r="S43" i="2" s="1"/>
  <c r="J42" i="2"/>
  <c r="J43" i="2" s="1"/>
  <c r="G42" i="2"/>
  <c r="G43" i="2" s="1"/>
  <c r="GE41" i="2"/>
  <c r="GB41" i="2"/>
  <c r="FV41" i="2"/>
  <c r="FW41" i="2" s="1"/>
  <c r="FS41" i="2"/>
  <c r="FJ41" i="2"/>
  <c r="FK41" i="2" s="1"/>
  <c r="ES41" i="2"/>
  <c r="EQ41" i="2"/>
  <c r="EP41" i="2"/>
  <c r="ED41" i="2"/>
  <c r="DW41" i="2"/>
  <c r="DR41" i="2"/>
  <c r="DU41" i="2" s="1"/>
  <c r="DM41" i="2"/>
  <c r="DC41" i="2"/>
  <c r="DN41" i="2" s="1"/>
  <c r="CW41" i="2"/>
  <c r="CR41" i="2"/>
  <c r="CY41" i="2" s="1"/>
  <c r="CL41" i="2"/>
  <c r="CE41" i="2"/>
  <c r="BX41" i="2"/>
  <c r="CN41" i="2" s="1"/>
  <c r="BQ41" i="2"/>
  <c r="BP41" i="2"/>
  <c r="BD41" i="2"/>
  <c r="AX41" i="2"/>
  <c r="AW41" i="2"/>
  <c r="AW42" i="2" s="1"/>
  <c r="AT41" i="2"/>
  <c r="AO41" i="2"/>
  <c r="AM41" i="2"/>
  <c r="AJ41" i="2"/>
  <c r="AE41" i="2"/>
  <c r="AA41" i="2"/>
  <c r="X41" i="2"/>
  <c r="T41" i="2"/>
  <c r="P41" i="2"/>
  <c r="M41" i="2"/>
  <c r="F41" i="2"/>
  <c r="GE40" i="2"/>
  <c r="GB40" i="2"/>
  <c r="FK40" i="2"/>
  <c r="FJ40" i="2"/>
  <c r="ES40" i="2"/>
  <c r="EQ40" i="2"/>
  <c r="EP40" i="2"/>
  <c r="ED40" i="2"/>
  <c r="DW40" i="2"/>
  <c r="DU40" i="2"/>
  <c r="DR40" i="2"/>
  <c r="DM40" i="2"/>
  <c r="DC40" i="2"/>
  <c r="DN40" i="2" s="1"/>
  <c r="CX40" i="2"/>
  <c r="CX42" i="2" s="1"/>
  <c r="CX43" i="2" s="1"/>
  <c r="CV40" i="2"/>
  <c r="CV42" i="2" s="1"/>
  <c r="CV43" i="2" s="1"/>
  <c r="CU40" i="2"/>
  <c r="CU42" i="2" s="1"/>
  <c r="CU43" i="2" s="1"/>
  <c r="CT40" i="2"/>
  <c r="CS40" i="2"/>
  <c r="CS42" i="2" s="1"/>
  <c r="CS43" i="2" s="1"/>
  <c r="CQ40" i="2"/>
  <c r="CR40" i="2" s="1"/>
  <c r="CP40" i="2"/>
  <c r="CP42" i="2" s="1"/>
  <c r="CP43" i="2" s="1"/>
  <c r="CO40" i="2"/>
  <c r="CO42" i="2" s="1"/>
  <c r="CO43" i="2" s="1"/>
  <c r="CN40" i="2"/>
  <c r="CL40" i="2"/>
  <c r="CE40" i="2"/>
  <c r="BX40" i="2"/>
  <c r="BQ40" i="2"/>
  <c r="BP40" i="2"/>
  <c r="BA40" i="2"/>
  <c r="BA42" i="2" s="1"/>
  <c r="BA43" i="2" s="1"/>
  <c r="AZ40" i="2"/>
  <c r="AZ42" i="2" s="1"/>
  <c r="AZ43" i="2" s="1"/>
  <c r="AV40" i="2"/>
  <c r="AV42" i="2" s="1"/>
  <c r="AV43" i="2" s="1"/>
  <c r="AU40" i="2"/>
  <c r="BD40" i="2" s="1"/>
  <c r="AS40" i="2"/>
  <c r="AS42" i="2" s="1"/>
  <c r="AS43" i="2" s="1"/>
  <c r="AR40" i="2"/>
  <c r="AT40" i="2" s="1"/>
  <c r="AO40" i="2"/>
  <c r="AM40" i="2"/>
  <c r="AJ40" i="2"/>
  <c r="AE40" i="2"/>
  <c r="AA40" i="2"/>
  <c r="X40" i="2"/>
  <c r="T40" i="2"/>
  <c r="P40" i="2"/>
  <c r="M40" i="2"/>
  <c r="F40" i="2"/>
  <c r="GE39" i="2"/>
  <c r="GB39" i="2"/>
  <c r="FW39" i="2"/>
  <c r="FV39" i="2"/>
  <c r="FS39" i="2"/>
  <c r="FK39" i="2"/>
  <c r="FJ39" i="2"/>
  <c r="ES39" i="2"/>
  <c r="EQ39" i="2"/>
  <c r="EP39" i="2"/>
  <c r="ED39" i="2"/>
  <c r="DW39" i="2"/>
  <c r="DR39" i="2"/>
  <c r="DU39" i="2" s="1"/>
  <c r="DM39" i="2"/>
  <c r="DC39" i="2"/>
  <c r="DN39" i="2" s="1"/>
  <c r="CW39" i="2"/>
  <c r="CR39" i="2"/>
  <c r="CY39" i="2" s="1"/>
  <c r="CL39" i="2"/>
  <c r="CE39" i="2"/>
  <c r="BX39" i="2"/>
  <c r="BO39" i="2"/>
  <c r="BO42" i="2" s="1"/>
  <c r="BO43" i="2" s="1"/>
  <c r="BN39" i="2"/>
  <c r="BM39" i="2"/>
  <c r="BP39" i="2" s="1"/>
  <c r="BL39" i="2"/>
  <c r="BL42" i="2" s="1"/>
  <c r="BL43" i="2" s="1"/>
  <c r="BK39" i="2"/>
  <c r="BJ39" i="2"/>
  <c r="BJ42" i="2" s="1"/>
  <c r="BJ43" i="2" s="1"/>
  <c r="BI39" i="2"/>
  <c r="BH39" i="2"/>
  <c r="BH42" i="2" s="1"/>
  <c r="BH43" i="2" s="1"/>
  <c r="BG39" i="2"/>
  <c r="BG42" i="2" s="1"/>
  <c r="BE39" i="2"/>
  <c r="BE42" i="2" s="1"/>
  <c r="BE43" i="2" s="1"/>
  <c r="BD39" i="2"/>
  <c r="AT39" i="2"/>
  <c r="BF39" i="2" s="1"/>
  <c r="AO39" i="2"/>
  <c r="AM39" i="2"/>
  <c r="AJ39" i="2"/>
  <c r="AD39" i="2"/>
  <c r="AD42" i="2" s="1"/>
  <c r="AD43" i="2" s="1"/>
  <c r="AA39" i="2"/>
  <c r="X39" i="2"/>
  <c r="T39" i="2"/>
  <c r="P39" i="2"/>
  <c r="L39" i="2"/>
  <c r="L42" i="2" s="1"/>
  <c r="L43" i="2" s="1"/>
  <c r="K39" i="2"/>
  <c r="K42" i="2" s="1"/>
  <c r="K43" i="2" s="1"/>
  <c r="J39" i="2"/>
  <c r="I39" i="2"/>
  <c r="I42" i="2" s="1"/>
  <c r="I43" i="2" s="1"/>
  <c r="H39" i="2"/>
  <c r="H42" i="2" s="1"/>
  <c r="H43" i="2" s="1"/>
  <c r="G39" i="2"/>
  <c r="D39" i="2"/>
  <c r="D42" i="2" s="1"/>
  <c r="D43" i="2" s="1"/>
  <c r="GB38" i="2"/>
  <c r="GE38" i="2" s="1"/>
  <c r="FV38" i="2"/>
  <c r="FS38" i="2"/>
  <c r="FW38" i="2" s="1"/>
  <c r="FJ38" i="2"/>
  <c r="FK38" i="2" s="1"/>
  <c r="ES38" i="2"/>
  <c r="EP38" i="2"/>
  <c r="ED38" i="2"/>
  <c r="DW38" i="2"/>
  <c r="DU38" i="2"/>
  <c r="DR38" i="2"/>
  <c r="DN38" i="2"/>
  <c r="DM38" i="2"/>
  <c r="DC38" i="2"/>
  <c r="CY38" i="2"/>
  <c r="CW38" i="2"/>
  <c r="CR38" i="2"/>
  <c r="CN38" i="2"/>
  <c r="CL38" i="2"/>
  <c r="CE38" i="2"/>
  <c r="BX38" i="2"/>
  <c r="BP38" i="2"/>
  <c r="BQ38" i="2" s="1"/>
  <c r="BD38" i="2"/>
  <c r="AT38" i="2"/>
  <c r="BF38" i="2" s="1"/>
  <c r="AO38" i="2"/>
  <c r="AM38" i="2"/>
  <c r="AJ38" i="2"/>
  <c r="AE38" i="2"/>
  <c r="AA38" i="2"/>
  <c r="X38" i="2"/>
  <c r="T38" i="2"/>
  <c r="P38" i="2"/>
  <c r="M38" i="2"/>
  <c r="F38" i="2"/>
  <c r="GE37" i="2"/>
  <c r="GB37" i="2"/>
  <c r="FV37" i="2"/>
  <c r="FW37" i="2" s="1"/>
  <c r="FS37" i="2"/>
  <c r="FK37" i="2"/>
  <c r="FJ37" i="2"/>
  <c r="ES37" i="2"/>
  <c r="EQ37" i="2"/>
  <c r="EP37" i="2"/>
  <c r="ED37" i="2"/>
  <c r="DW37" i="2"/>
  <c r="DR37" i="2"/>
  <c r="DU37" i="2" s="1"/>
  <c r="DQ37" i="2"/>
  <c r="DQ42" i="2" s="1"/>
  <c r="DQ43" i="2" s="1"/>
  <c r="DP37" i="2"/>
  <c r="DP42" i="2" s="1"/>
  <c r="DP43" i="2" s="1"/>
  <c r="DN37" i="2"/>
  <c r="DM37" i="2"/>
  <c r="DC37" i="2"/>
  <c r="CY37" i="2"/>
  <c r="CW37" i="2"/>
  <c r="CR37" i="2"/>
  <c r="CL37" i="2"/>
  <c r="CE37" i="2"/>
  <c r="BX37" i="2"/>
  <c r="CN37" i="2" s="1"/>
  <c r="BP37" i="2"/>
  <c r="BQ37" i="2" s="1"/>
  <c r="BD37" i="2"/>
  <c r="AT37" i="2"/>
  <c r="BF37" i="2" s="1"/>
  <c r="AO37" i="2"/>
  <c r="AM37" i="2"/>
  <c r="AJ37" i="2"/>
  <c r="AE37" i="2"/>
  <c r="AA37" i="2"/>
  <c r="X37" i="2"/>
  <c r="U37" i="2"/>
  <c r="U42" i="2" s="1"/>
  <c r="U43" i="2" s="1"/>
  <c r="R37" i="2"/>
  <c r="P37" i="2"/>
  <c r="F37" i="2"/>
  <c r="M37" i="2" s="1"/>
  <c r="GE36" i="2"/>
  <c r="GB36" i="2"/>
  <c r="FV36" i="2"/>
  <c r="FS36" i="2"/>
  <c r="FW36" i="2" s="1"/>
  <c r="FJ36" i="2"/>
  <c r="FK36" i="2" s="1"/>
  <c r="ES36" i="2"/>
  <c r="EQ36" i="2"/>
  <c r="EP36" i="2"/>
  <c r="ED36" i="2"/>
  <c r="DW36" i="2"/>
  <c r="DU36" i="2"/>
  <c r="DR36" i="2"/>
  <c r="DN36" i="2"/>
  <c r="DM36" i="2"/>
  <c r="DC36" i="2"/>
  <c r="CW36" i="2"/>
  <c r="CY36" i="2" s="1"/>
  <c r="CR36" i="2"/>
  <c r="CL36" i="2"/>
  <c r="CE36" i="2"/>
  <c r="BX36" i="2"/>
  <c r="CN36" i="2" s="1"/>
  <c r="BQ36" i="2"/>
  <c r="BP36" i="2"/>
  <c r="BD36" i="2"/>
  <c r="AT36" i="2"/>
  <c r="BF36" i="2" s="1"/>
  <c r="AO36" i="2"/>
  <c r="AM36" i="2"/>
  <c r="AJ36" i="2"/>
  <c r="AG36" i="2"/>
  <c r="AG42" i="2" s="1"/>
  <c r="AG43" i="2" s="1"/>
  <c r="AF36" i="2"/>
  <c r="AE36" i="2"/>
  <c r="Z36" i="2"/>
  <c r="Y36" i="2"/>
  <c r="X36" i="2"/>
  <c r="W36" i="2"/>
  <c r="V36" i="2"/>
  <c r="V42" i="2" s="1"/>
  <c r="T36" i="2"/>
  <c r="P36" i="2"/>
  <c r="F36" i="2"/>
  <c r="M36" i="2" s="1"/>
  <c r="GE35" i="2"/>
  <c r="GB35" i="2"/>
  <c r="FW35" i="2"/>
  <c r="FV35" i="2"/>
  <c r="FS35" i="2"/>
  <c r="FJ35" i="2"/>
  <c r="FK35" i="2" s="1"/>
  <c r="ES35" i="2"/>
  <c r="EO35" i="2"/>
  <c r="EO42" i="2" s="1"/>
  <c r="EN35" i="2"/>
  <c r="EN42" i="2" s="1"/>
  <c r="EN43" i="2" s="1"/>
  <c r="EM35" i="2"/>
  <c r="EL35" i="2"/>
  <c r="EL42" i="2" s="1"/>
  <c r="EK35" i="2"/>
  <c r="EK42" i="2" s="1"/>
  <c r="EK43" i="2" s="1"/>
  <c r="EJ35" i="2"/>
  <c r="EJ42" i="2" s="1"/>
  <c r="EJ43" i="2" s="1"/>
  <c r="EI35" i="2"/>
  <c r="EI42" i="2" s="1"/>
  <c r="EI43" i="2" s="1"/>
  <c r="EH35" i="2"/>
  <c r="EG35" i="2"/>
  <c r="EG42" i="2" s="1"/>
  <c r="EG43" i="2" s="1"/>
  <c r="EF35" i="2"/>
  <c r="EF42" i="2" s="1"/>
  <c r="EF43" i="2" s="1"/>
  <c r="EC35" i="2"/>
  <c r="EC42" i="2" s="1"/>
  <c r="EC43" i="2" s="1"/>
  <c r="EB35" i="2"/>
  <c r="EB42" i="2" s="1"/>
  <c r="EB43" i="2" s="1"/>
  <c r="EA35" i="2"/>
  <c r="EA42" i="2" s="1"/>
  <c r="EA43" i="2" s="1"/>
  <c r="DZ35" i="2"/>
  <c r="DX35" i="2"/>
  <c r="DX42" i="2" s="1"/>
  <c r="DX43" i="2" s="1"/>
  <c r="DW35" i="2"/>
  <c r="DU35" i="2"/>
  <c r="DR35" i="2"/>
  <c r="DM35" i="2"/>
  <c r="DC35" i="2"/>
  <c r="DN35" i="2" s="1"/>
  <c r="CY35" i="2"/>
  <c r="CW35" i="2"/>
  <c r="CR35" i="2"/>
  <c r="CL35" i="2"/>
  <c r="CE35" i="2"/>
  <c r="BX35" i="2"/>
  <c r="BR35" i="2"/>
  <c r="BQ35" i="2"/>
  <c r="BP35" i="2"/>
  <c r="BD35" i="2"/>
  <c r="BF35" i="2" s="1"/>
  <c r="AT35" i="2"/>
  <c r="AM35" i="2"/>
  <c r="AJ35" i="2"/>
  <c r="AO35" i="2" s="1"/>
  <c r="AE35" i="2"/>
  <c r="AA35" i="2"/>
  <c r="X35" i="2"/>
  <c r="T35" i="2"/>
  <c r="P35" i="2"/>
  <c r="F35" i="2"/>
  <c r="M35" i="2" s="1"/>
  <c r="GE34" i="2"/>
  <c r="GB34" i="2"/>
  <c r="FV34" i="2"/>
  <c r="FS34" i="2"/>
  <c r="FW34" i="2" s="1"/>
  <c r="FK34" i="2"/>
  <c r="FJ34" i="2"/>
  <c r="ES34" i="2"/>
  <c r="EQ34" i="2"/>
  <c r="EP34" i="2"/>
  <c r="ED34" i="2"/>
  <c r="DV34" i="2"/>
  <c r="DV42" i="2" s="1"/>
  <c r="DV43" i="2" s="1"/>
  <c r="DU34" i="2"/>
  <c r="DR34" i="2"/>
  <c r="DN34" i="2"/>
  <c r="DM34" i="2"/>
  <c r="DC34" i="2"/>
  <c r="CW34" i="2"/>
  <c r="CR34" i="2"/>
  <c r="CY34" i="2" s="1"/>
  <c r="CL34" i="2"/>
  <c r="CH34" i="2"/>
  <c r="CH42" i="2" s="1"/>
  <c r="CH43" i="2" s="1"/>
  <c r="CG34" i="2"/>
  <c r="CG42" i="2" s="1"/>
  <c r="CG43" i="2" s="1"/>
  <c r="CC34" i="2"/>
  <c r="CC42" i="2" s="1"/>
  <c r="CB34" i="2"/>
  <c r="CB42" i="2" s="1"/>
  <c r="CB43" i="2" s="1"/>
  <c r="CA34" i="2"/>
  <c r="BZ34" i="2"/>
  <c r="BW34" i="2"/>
  <c r="BW42" i="2" s="1"/>
  <c r="BW43" i="2" s="1"/>
  <c r="BV34" i="2"/>
  <c r="BU34" i="2"/>
  <c r="BU42" i="2" s="1"/>
  <c r="BU43" i="2" s="1"/>
  <c r="BT34" i="2"/>
  <c r="BT42" i="2" s="1"/>
  <c r="BT43" i="2" s="1"/>
  <c r="BP34" i="2"/>
  <c r="BQ34" i="2" s="1"/>
  <c r="BD34" i="2"/>
  <c r="AT34" i="2"/>
  <c r="BF34" i="2" s="1"/>
  <c r="AM34" i="2"/>
  <c r="AO34" i="2" s="1"/>
  <c r="AJ34" i="2"/>
  <c r="AE34" i="2"/>
  <c r="AA34" i="2"/>
  <c r="X34" i="2"/>
  <c r="T34" i="2"/>
  <c r="P34" i="2"/>
  <c r="F34" i="2"/>
  <c r="M34" i="2" s="1"/>
  <c r="GB33" i="2"/>
  <c r="GE33" i="2" s="1"/>
  <c r="FW33" i="2"/>
  <c r="FV33" i="2"/>
  <c r="FS33" i="2"/>
  <c r="FJ33" i="2"/>
  <c r="FK33" i="2" s="1"/>
  <c r="ES33" i="2"/>
  <c r="EP33" i="2"/>
  <c r="ED33" i="2"/>
  <c r="DW33" i="2"/>
  <c r="DU33" i="2"/>
  <c r="DR33" i="2"/>
  <c r="DM33" i="2"/>
  <c r="DC33" i="2"/>
  <c r="DN33" i="2" s="1"/>
  <c r="CW33" i="2"/>
  <c r="CR33" i="2"/>
  <c r="CY33" i="2" s="1"/>
  <c r="CN33" i="2"/>
  <c r="CL33" i="2"/>
  <c r="CE33" i="2"/>
  <c r="BX33" i="2"/>
  <c r="BP33" i="2"/>
  <c r="BQ33" i="2" s="1"/>
  <c r="BD33" i="2"/>
  <c r="BF33" i="2" s="1"/>
  <c r="AT33" i="2"/>
  <c r="AM33" i="2"/>
  <c r="AJ33" i="2"/>
  <c r="AO33" i="2" s="1"/>
  <c r="AE33" i="2"/>
  <c r="AA33" i="2"/>
  <c r="X33" i="2"/>
  <c r="T33" i="2"/>
  <c r="P33" i="2"/>
  <c r="AP33" i="2" s="1"/>
  <c r="M33" i="2"/>
  <c r="F33" i="2"/>
  <c r="GE32" i="2"/>
  <c r="GB32" i="2"/>
  <c r="FW32" i="2"/>
  <c r="FV32" i="2"/>
  <c r="FS32" i="2"/>
  <c r="FK32" i="2"/>
  <c r="FJ32" i="2"/>
  <c r="ES32" i="2"/>
  <c r="EQ32" i="2"/>
  <c r="EP32" i="2"/>
  <c r="ED32" i="2"/>
  <c r="DW32" i="2"/>
  <c r="DR32" i="2"/>
  <c r="DU32" i="2" s="1"/>
  <c r="DM32" i="2"/>
  <c r="DC32" i="2"/>
  <c r="DN32" i="2" s="1"/>
  <c r="CY32" i="2"/>
  <c r="CW32" i="2"/>
  <c r="CR32" i="2"/>
  <c r="CL32" i="2"/>
  <c r="CE32" i="2"/>
  <c r="BX32" i="2"/>
  <c r="BS32" i="2"/>
  <c r="BP32" i="2"/>
  <c r="BQ32" i="2" s="1"/>
  <c r="BF32" i="2"/>
  <c r="BD32" i="2"/>
  <c r="AT32" i="2"/>
  <c r="AM32" i="2"/>
  <c r="AJ32" i="2"/>
  <c r="AE32" i="2"/>
  <c r="AA32" i="2"/>
  <c r="X32" i="2"/>
  <c r="T32" i="2"/>
  <c r="P32" i="2"/>
  <c r="F32" i="2"/>
  <c r="M32" i="2" s="1"/>
  <c r="FW31" i="2"/>
  <c r="FV31" i="2"/>
  <c r="FS31" i="2"/>
  <c r="FK31" i="2"/>
  <c r="FJ31" i="2"/>
  <c r="ER31" i="2"/>
  <c r="EQ31" i="2"/>
  <c r="EP31" i="2"/>
  <c r="ED31" i="2"/>
  <c r="DW31" i="2"/>
  <c r="DR31" i="2"/>
  <c r="DM31" i="2"/>
  <c r="DC31" i="2"/>
  <c r="DN31" i="2" s="1"/>
  <c r="CY31" i="2"/>
  <c r="CW31" i="2"/>
  <c r="CR31" i="2"/>
  <c r="CL31" i="2"/>
  <c r="CF31" i="2"/>
  <c r="CF42" i="2" s="1"/>
  <c r="CF43" i="2" s="1"/>
  <c r="CE31" i="2"/>
  <c r="BX31" i="2"/>
  <c r="CN31" i="2" s="1"/>
  <c r="BQ31" i="2"/>
  <c r="BP31" i="2"/>
  <c r="BD31" i="2"/>
  <c r="AT31" i="2"/>
  <c r="BF31" i="2" s="1"/>
  <c r="AM31" i="2"/>
  <c r="AJ31" i="2"/>
  <c r="AO31" i="2" s="1"/>
  <c r="AF31" i="2"/>
  <c r="AF42" i="2" s="1"/>
  <c r="AF43" i="2" s="1"/>
  <c r="AE31" i="2"/>
  <c r="AA31" i="2"/>
  <c r="X31" i="2"/>
  <c r="T31" i="2"/>
  <c r="AP31" i="2" s="1"/>
  <c r="P31" i="2"/>
  <c r="F31" i="2"/>
  <c r="M31" i="2" s="1"/>
  <c r="GB30" i="2"/>
  <c r="GE30" i="2" s="1"/>
  <c r="FV30" i="2"/>
  <c r="FS30" i="2"/>
  <c r="FK30" i="2"/>
  <c r="FJ30" i="2"/>
  <c r="ES30" i="2"/>
  <c r="EP30" i="2"/>
  <c r="ED30" i="2"/>
  <c r="DW30" i="2"/>
  <c r="DR30" i="2"/>
  <c r="DU30" i="2" s="1"/>
  <c r="DL30" i="2"/>
  <c r="DL42" i="2" s="1"/>
  <c r="DL43" i="2" s="1"/>
  <c r="DK30" i="2"/>
  <c r="DK42" i="2" s="1"/>
  <c r="DK43" i="2" s="1"/>
  <c r="DJ30" i="2"/>
  <c r="DJ42" i="2" s="1"/>
  <c r="DJ43" i="2" s="1"/>
  <c r="DG30" i="2"/>
  <c r="DG42" i="2" s="1"/>
  <c r="DG43" i="2" s="1"/>
  <c r="DE30" i="2"/>
  <c r="DE42" i="2" s="1"/>
  <c r="DD30" i="2"/>
  <c r="DD42" i="2" s="1"/>
  <c r="DD43" i="2" s="1"/>
  <c r="DA30" i="2"/>
  <c r="DA42" i="2" s="1"/>
  <c r="DA43" i="2" s="1"/>
  <c r="CZ30" i="2"/>
  <c r="CY30" i="2"/>
  <c r="CW30" i="2"/>
  <c r="CR30" i="2"/>
  <c r="CL30" i="2"/>
  <c r="CE30" i="2"/>
  <c r="BX30" i="2"/>
  <c r="BP30" i="2"/>
  <c r="BQ30" i="2" s="1"/>
  <c r="BD30" i="2"/>
  <c r="AT30" i="2"/>
  <c r="BF30" i="2" s="1"/>
  <c r="AM30" i="2"/>
  <c r="AJ30" i="2"/>
  <c r="AO30" i="2" s="1"/>
  <c r="AE30" i="2"/>
  <c r="AA30" i="2"/>
  <c r="X30" i="2"/>
  <c r="T30" i="2"/>
  <c r="P30" i="2"/>
  <c r="M30" i="2"/>
  <c r="F30" i="2"/>
  <c r="GE29" i="2"/>
  <c r="GB29" i="2"/>
  <c r="FV29" i="2"/>
  <c r="FS29" i="2"/>
  <c r="FW29" i="2" s="1"/>
  <c r="FI29" i="2"/>
  <c r="FI42" i="2" s="1"/>
  <c r="FI43" i="2" s="1"/>
  <c r="FH29" i="2"/>
  <c r="FH42" i="2" s="1"/>
  <c r="FH43" i="2" s="1"/>
  <c r="FG29" i="2"/>
  <c r="FG42" i="2" s="1"/>
  <c r="FG43" i="2" s="1"/>
  <c r="FF29" i="2"/>
  <c r="FF42" i="2" s="1"/>
  <c r="FF43" i="2" s="1"/>
  <c r="FE29" i="2"/>
  <c r="FE42" i="2" s="1"/>
  <c r="FE43" i="2" s="1"/>
  <c r="FD29" i="2"/>
  <c r="FD42" i="2" s="1"/>
  <c r="FD43" i="2" s="1"/>
  <c r="FC29" i="2"/>
  <c r="FC42" i="2" s="1"/>
  <c r="FC43" i="2" s="1"/>
  <c r="FB29" i="2"/>
  <c r="FB42" i="2" s="1"/>
  <c r="FB43" i="2" s="1"/>
  <c r="FA29" i="2"/>
  <c r="FA42" i="2" s="1"/>
  <c r="FA43" i="2" s="1"/>
  <c r="EZ29" i="2"/>
  <c r="EY29" i="2"/>
  <c r="EY42" i="2" s="1"/>
  <c r="EY43" i="2" s="1"/>
  <c r="EX29" i="2"/>
  <c r="EX42" i="2" s="1"/>
  <c r="EX43" i="2" s="1"/>
  <c r="EW29" i="2"/>
  <c r="EW42" i="2" s="1"/>
  <c r="EW43" i="2" s="1"/>
  <c r="EV29" i="2"/>
  <c r="EV42" i="2" s="1"/>
  <c r="EU29" i="2"/>
  <c r="EU42" i="2" s="1"/>
  <c r="EU43" i="2" s="1"/>
  <c r="ET29" i="2"/>
  <c r="ET42" i="2" s="1"/>
  <c r="ET43" i="2" s="1"/>
  <c r="ES29" i="2"/>
  <c r="EQ29" i="2"/>
  <c r="EP29" i="2"/>
  <c r="ED29" i="2"/>
  <c r="DW29" i="2"/>
  <c r="DT29" i="2"/>
  <c r="DT42" i="2" s="1"/>
  <c r="DT43" i="2" s="1"/>
  <c r="DR29" i="2"/>
  <c r="DO29" i="2"/>
  <c r="DO42" i="2" s="1"/>
  <c r="DM29" i="2"/>
  <c r="DC29" i="2"/>
  <c r="DN29" i="2" s="1"/>
  <c r="CW29" i="2"/>
  <c r="CR29" i="2"/>
  <c r="CY29" i="2" s="1"/>
  <c r="CM29" i="2"/>
  <c r="CM42" i="2" s="1"/>
  <c r="CM43" i="2" s="1"/>
  <c r="CK29" i="2"/>
  <c r="CK42" i="2" s="1"/>
  <c r="CK43" i="2" s="1"/>
  <c r="CJ29" i="2"/>
  <c r="CJ42" i="2" s="1"/>
  <c r="CJ43" i="2" s="1"/>
  <c r="CI29" i="2"/>
  <c r="CL29" i="2" s="1"/>
  <c r="CE29" i="2"/>
  <c r="BY29" i="2"/>
  <c r="BY42" i="2" s="1"/>
  <c r="BY43" i="2" s="1"/>
  <c r="BX29" i="2"/>
  <c r="BQ29" i="2"/>
  <c r="BP29" i="2"/>
  <c r="BC29" i="2"/>
  <c r="BC42" i="2" s="1"/>
  <c r="BC43" i="2" s="1"/>
  <c r="BB29" i="2"/>
  <c r="BB42" i="2" s="1"/>
  <c r="BB43" i="2" s="1"/>
  <c r="AY29" i="2"/>
  <c r="AT29" i="2"/>
  <c r="AQ29" i="2"/>
  <c r="AL29" i="2"/>
  <c r="AL42" i="2" s="1"/>
  <c r="AL43" i="2" s="1"/>
  <c r="AK29" i="2"/>
  <c r="AH29" i="2"/>
  <c r="AH42" i="2" s="1"/>
  <c r="AE29" i="2"/>
  <c r="AA29" i="2"/>
  <c r="X29" i="2"/>
  <c r="T29" i="2"/>
  <c r="Q29" i="2"/>
  <c r="Q42" i="2" s="1"/>
  <c r="O29" i="2"/>
  <c r="O42" i="2" s="1"/>
  <c r="O43" i="2" s="1"/>
  <c r="N29" i="2"/>
  <c r="N42" i="2" s="1"/>
  <c r="N43" i="2" s="1"/>
  <c r="M29" i="2"/>
  <c r="F29" i="2"/>
  <c r="GB28" i="2"/>
  <c r="FV28" i="2"/>
  <c r="FS28" i="2"/>
  <c r="FK28" i="2"/>
  <c r="FJ28" i="2"/>
  <c r="ES28" i="2"/>
  <c r="EP28" i="2"/>
  <c r="ED28" i="2"/>
  <c r="EQ28" i="2" s="1"/>
  <c r="DW28" i="2"/>
  <c r="DU28" i="2"/>
  <c r="DR28" i="2"/>
  <c r="DM28" i="2"/>
  <c r="DC28" i="2"/>
  <c r="CW28" i="2"/>
  <c r="CR28" i="2"/>
  <c r="CL28" i="2"/>
  <c r="CD28" i="2"/>
  <c r="CE28" i="2" s="1"/>
  <c r="BX28" i="2"/>
  <c r="BP28" i="2"/>
  <c r="BQ28" i="2" s="1"/>
  <c r="BD28" i="2"/>
  <c r="AT28" i="2"/>
  <c r="AM28" i="2"/>
  <c r="AJ28" i="2"/>
  <c r="AO28" i="2" s="1"/>
  <c r="AE28" i="2"/>
  <c r="AC28" i="2"/>
  <c r="AC42" i="2" s="1"/>
  <c r="AC43" i="2" s="1"/>
  <c r="AA28" i="2"/>
  <c r="X28" i="2"/>
  <c r="X42" i="2" s="1"/>
  <c r="T28" i="2"/>
  <c r="P28" i="2"/>
  <c r="F28" i="2"/>
  <c r="FF26" i="2"/>
  <c r="CT26" i="2"/>
  <c r="GE25" i="2"/>
  <c r="GB25" i="2"/>
  <c r="FV25" i="2"/>
  <c r="FS25" i="2"/>
  <c r="FW25" i="2" s="1"/>
  <c r="FJ25" i="2"/>
  <c r="ES25" i="2"/>
  <c r="EQ25" i="2"/>
  <c r="EP25" i="2"/>
  <c r="ED25" i="2"/>
  <c r="DW25" i="2"/>
  <c r="DR25" i="2"/>
  <c r="DU25" i="2" s="1"/>
  <c r="DM25" i="2"/>
  <c r="DC25" i="2"/>
  <c r="CY25" i="2"/>
  <c r="CW25" i="2"/>
  <c r="CR25" i="2"/>
  <c r="CL25" i="2"/>
  <c r="CE25" i="2"/>
  <c r="BX25" i="2"/>
  <c r="CN25" i="2" s="1"/>
  <c r="BP25" i="2"/>
  <c r="BQ25" i="2" s="1"/>
  <c r="BF25" i="2"/>
  <c r="BD25" i="2"/>
  <c r="AT25" i="2"/>
  <c r="AM25" i="2"/>
  <c r="AJ25" i="2"/>
  <c r="AO25" i="2" s="1"/>
  <c r="AE25" i="2"/>
  <c r="AA25" i="2"/>
  <c r="X25" i="2"/>
  <c r="T25" i="2"/>
  <c r="P25" i="2"/>
  <c r="F25" i="2"/>
  <c r="FY24" i="2"/>
  <c r="FI24" i="2"/>
  <c r="FG24" i="2"/>
  <c r="EC24" i="2"/>
  <c r="EA24" i="2"/>
  <c r="DK24" i="2"/>
  <c r="CU24" i="2"/>
  <c r="CG24" i="2"/>
  <c r="BO24" i="2"/>
  <c r="BA24" i="2"/>
  <c r="AS24" i="2"/>
  <c r="AK24" i="2"/>
  <c r="AC24" i="2"/>
  <c r="U24" i="2"/>
  <c r="GB23" i="2"/>
  <c r="FV23" i="2"/>
  <c r="FS23" i="2"/>
  <c r="FK23" i="2"/>
  <c r="FJ23" i="2"/>
  <c r="ES23" i="2"/>
  <c r="EP23" i="2"/>
  <c r="ED23" i="2"/>
  <c r="EQ23" i="2" s="1"/>
  <c r="DW23" i="2"/>
  <c r="DR23" i="2"/>
  <c r="DM23" i="2"/>
  <c r="DC23" i="2"/>
  <c r="CW23" i="2"/>
  <c r="CR23" i="2"/>
  <c r="CL23" i="2"/>
  <c r="CE23" i="2"/>
  <c r="BX23" i="2"/>
  <c r="BP23" i="2"/>
  <c r="BQ23" i="2" s="1"/>
  <c r="BD23" i="2"/>
  <c r="AT23" i="2"/>
  <c r="BF23" i="2" s="1"/>
  <c r="AM23" i="2"/>
  <c r="AJ23" i="2"/>
  <c r="AE23" i="2"/>
  <c r="AA23" i="2"/>
  <c r="X23" i="2"/>
  <c r="T23" i="2"/>
  <c r="P23" i="2"/>
  <c r="F23" i="2"/>
  <c r="GB22" i="2"/>
  <c r="GE22" i="2" s="1"/>
  <c r="FV22" i="2"/>
  <c r="FS22" i="2"/>
  <c r="FW22" i="2" s="1"/>
  <c r="FJ22" i="2"/>
  <c r="FK22" i="2" s="1"/>
  <c r="ES22" i="2"/>
  <c r="EP22" i="2"/>
  <c r="ED22" i="2"/>
  <c r="EQ22" i="2" s="1"/>
  <c r="DW22" i="2"/>
  <c r="DU22" i="2"/>
  <c r="DR22" i="2"/>
  <c r="DN22" i="2"/>
  <c r="DM22" i="2"/>
  <c r="DC22" i="2"/>
  <c r="CW22" i="2"/>
  <c r="CR22" i="2"/>
  <c r="CY22" i="2" s="1"/>
  <c r="CN22" i="2"/>
  <c r="CL22" i="2"/>
  <c r="CE22" i="2"/>
  <c r="BX22" i="2"/>
  <c r="BP22" i="2"/>
  <c r="BQ22" i="2" s="1"/>
  <c r="BD22" i="2"/>
  <c r="AT22" i="2"/>
  <c r="BF22" i="2" s="1"/>
  <c r="AO22" i="2"/>
  <c r="AM22" i="2"/>
  <c r="AJ22" i="2"/>
  <c r="AE22" i="2"/>
  <c r="AA22" i="2"/>
  <c r="X22" i="2"/>
  <c r="T22" i="2"/>
  <c r="P22" i="2"/>
  <c r="M22" i="2"/>
  <c r="F22" i="2"/>
  <c r="FT21" i="2"/>
  <c r="FR21" i="2"/>
  <c r="FL21" i="2"/>
  <c r="FD21" i="2"/>
  <c r="FB21" i="2"/>
  <c r="EV21" i="2"/>
  <c r="ET21" i="2"/>
  <c r="EN21" i="2"/>
  <c r="EL21" i="2"/>
  <c r="EF21" i="2"/>
  <c r="DV21" i="2"/>
  <c r="CZ21" i="2"/>
  <c r="CX21" i="2"/>
  <c r="CP21" i="2"/>
  <c r="CH21" i="2"/>
  <c r="BZ21" i="2"/>
  <c r="BR21" i="2"/>
  <c r="BJ21" i="2"/>
  <c r="BB21" i="2"/>
  <c r="AN21" i="2"/>
  <c r="AL21" i="2"/>
  <c r="AF21" i="2"/>
  <c r="AD21" i="2"/>
  <c r="V21" i="2"/>
  <c r="N21" i="2"/>
  <c r="H21" i="2"/>
  <c r="GD20" i="2"/>
  <c r="GC20" i="2"/>
  <c r="GA20" i="2"/>
  <c r="FY20" i="2"/>
  <c r="FU20" i="2"/>
  <c r="FT20" i="2"/>
  <c r="FV20" i="2" s="1"/>
  <c r="FV21" i="2" s="1"/>
  <c r="FS20" i="2"/>
  <c r="FR20" i="2"/>
  <c r="FQ20" i="2"/>
  <c r="FP20" i="2"/>
  <c r="FO20" i="2"/>
  <c r="FN20" i="2"/>
  <c r="FM20" i="2"/>
  <c r="FL20" i="2"/>
  <c r="FI20" i="2"/>
  <c r="FH20" i="2"/>
  <c r="FH45" i="2" s="1"/>
  <c r="FG20" i="2"/>
  <c r="FG45" i="2" s="1"/>
  <c r="FF20" i="2"/>
  <c r="FE20" i="2"/>
  <c r="FD20" i="2"/>
  <c r="FC20" i="2"/>
  <c r="FB20" i="2"/>
  <c r="FA20" i="2"/>
  <c r="EZ20" i="2"/>
  <c r="EZ45" i="2" s="1"/>
  <c r="EY20" i="2"/>
  <c r="EY45" i="2" s="1"/>
  <c r="EX20" i="2"/>
  <c r="EW20" i="2"/>
  <c r="EV20" i="2"/>
  <c r="EU20" i="2"/>
  <c r="ET20" i="2"/>
  <c r="ET24" i="2" s="1"/>
  <c r="ER20" i="2"/>
  <c r="ER45" i="2" s="1"/>
  <c r="EO20" i="2"/>
  <c r="EN20" i="2"/>
  <c r="EM20" i="2"/>
  <c r="EL20" i="2"/>
  <c r="EK20" i="2"/>
  <c r="EJ20" i="2"/>
  <c r="EJ45" i="2" s="1"/>
  <c r="EI20" i="2"/>
  <c r="EI45" i="2" s="1"/>
  <c r="EH20" i="2"/>
  <c r="EG20" i="2"/>
  <c r="EF20" i="2"/>
  <c r="EC20" i="2"/>
  <c r="EB20" i="2"/>
  <c r="EB26" i="2" s="1"/>
  <c r="EA20" i="2"/>
  <c r="EA45" i="2" s="1"/>
  <c r="DZ20" i="2"/>
  <c r="DX20" i="2"/>
  <c r="DV20" i="2"/>
  <c r="DT20" i="2"/>
  <c r="DT45" i="2" s="1"/>
  <c r="DQ20" i="2"/>
  <c r="DP20" i="2"/>
  <c r="DR20" i="2" s="1"/>
  <c r="DO20" i="2"/>
  <c r="DL20" i="2"/>
  <c r="DL45" i="2" s="1"/>
  <c r="DK20" i="2"/>
  <c r="DK45" i="2" s="1"/>
  <c r="DJ20" i="2"/>
  <c r="DJ26" i="2" s="1"/>
  <c r="DG20" i="2"/>
  <c r="DE20" i="2"/>
  <c r="DD20" i="2"/>
  <c r="DD45" i="2" s="1"/>
  <c r="DA20" i="2"/>
  <c r="CZ20" i="2"/>
  <c r="CX20" i="2"/>
  <c r="CX24" i="2" s="1"/>
  <c r="CV20" i="2"/>
  <c r="CV26" i="2" s="1"/>
  <c r="CU20" i="2"/>
  <c r="CU45" i="2" s="1"/>
  <c r="CT20" i="2"/>
  <c r="CS20" i="2"/>
  <c r="CR20" i="2"/>
  <c r="CR21" i="2" s="1"/>
  <c r="CQ20" i="2"/>
  <c r="CP20" i="2"/>
  <c r="CO20" i="2"/>
  <c r="CM20" i="2"/>
  <c r="CM45" i="2" s="1"/>
  <c r="CL20" i="2"/>
  <c r="CK20" i="2"/>
  <c r="CJ20" i="2"/>
  <c r="CJ21" i="2" s="1"/>
  <c r="CI20" i="2"/>
  <c r="CH20" i="2"/>
  <c r="CH24" i="2" s="1"/>
  <c r="CG20" i="2"/>
  <c r="CF20" i="2"/>
  <c r="CF45" i="2" s="1"/>
  <c r="CD20" i="2"/>
  <c r="CC20" i="2"/>
  <c r="CB20" i="2"/>
  <c r="CB21" i="2" s="1"/>
  <c r="CA20" i="2"/>
  <c r="BZ20" i="2"/>
  <c r="BY20" i="2"/>
  <c r="BW20" i="2"/>
  <c r="BW45" i="2" s="1"/>
  <c r="BV20" i="2"/>
  <c r="BU20" i="2"/>
  <c r="BT20" i="2"/>
  <c r="BS20" i="2"/>
  <c r="BR20" i="2"/>
  <c r="BO20" i="2"/>
  <c r="BO45" i="2" s="1"/>
  <c r="BN20" i="2"/>
  <c r="BM20" i="2"/>
  <c r="BL20" i="2"/>
  <c r="BK20" i="2"/>
  <c r="BJ20" i="2"/>
  <c r="BI20" i="2"/>
  <c r="BH20" i="2"/>
  <c r="BH45" i="2" s="1"/>
  <c r="BG20" i="2"/>
  <c r="BE20" i="2"/>
  <c r="BC20" i="2"/>
  <c r="BB20" i="2"/>
  <c r="BB24" i="2" s="1"/>
  <c r="BA20" i="2"/>
  <c r="AZ20" i="2"/>
  <c r="AY20" i="2"/>
  <c r="AX20" i="2"/>
  <c r="AW20" i="2"/>
  <c r="AV20" i="2"/>
  <c r="AU20" i="2"/>
  <c r="AS20" i="2"/>
  <c r="AR20" i="2"/>
  <c r="AQ20" i="2"/>
  <c r="AQ24" i="2" s="1"/>
  <c r="AN20" i="2"/>
  <c r="AM20" i="2"/>
  <c r="AL20" i="2"/>
  <c r="AL24" i="2" s="1"/>
  <c r="AK20" i="2"/>
  <c r="AI20" i="2"/>
  <c r="AI24" i="2" s="1"/>
  <c r="AH20" i="2"/>
  <c r="AH26" i="2" s="1"/>
  <c r="AG20" i="2"/>
  <c r="AF20" i="2"/>
  <c r="AE20" i="2"/>
  <c r="AD20" i="2"/>
  <c r="AD24" i="2" s="1"/>
  <c r="AC20" i="2"/>
  <c r="AB20" i="2"/>
  <c r="Z20" i="2"/>
  <c r="Y20" i="2"/>
  <c r="W20" i="2"/>
  <c r="V20" i="2"/>
  <c r="V24" i="2" s="1"/>
  <c r="U20" i="2"/>
  <c r="S20" i="2"/>
  <c r="R20" i="2"/>
  <c r="R26" i="2" s="1"/>
  <c r="Q20" i="2"/>
  <c r="O20" i="2"/>
  <c r="N20" i="2"/>
  <c r="N24" i="2" s="1"/>
  <c r="L20" i="2"/>
  <c r="K20" i="2"/>
  <c r="K24" i="2" s="1"/>
  <c r="J20" i="2"/>
  <c r="I20" i="2"/>
  <c r="H20" i="2"/>
  <c r="G20" i="2"/>
  <c r="D20" i="2"/>
  <c r="GB19" i="2"/>
  <c r="GE19" i="2" s="1"/>
  <c r="FW19" i="2"/>
  <c r="FV19" i="2"/>
  <c r="FS19" i="2"/>
  <c r="FJ19" i="2"/>
  <c r="FK19" i="2" s="1"/>
  <c r="ES19" i="2"/>
  <c r="EP19" i="2"/>
  <c r="ED19" i="2"/>
  <c r="EQ19" i="2" s="1"/>
  <c r="DW19" i="2"/>
  <c r="DR19" i="2"/>
  <c r="DU19" i="2" s="1"/>
  <c r="DM19" i="2"/>
  <c r="DN19" i="2" s="1"/>
  <c r="DC19" i="2"/>
  <c r="CW19" i="2"/>
  <c r="CY19" i="2" s="1"/>
  <c r="CR19" i="2"/>
  <c r="CL19" i="2"/>
  <c r="CE19" i="2"/>
  <c r="BX19" i="2"/>
  <c r="CN19" i="2" s="1"/>
  <c r="BP19" i="2"/>
  <c r="BQ19" i="2" s="1"/>
  <c r="BF19" i="2"/>
  <c r="BD19" i="2"/>
  <c r="AT19" i="2"/>
  <c r="AM19" i="2"/>
  <c r="AO19" i="2" s="1"/>
  <c r="AJ19" i="2"/>
  <c r="AE19" i="2"/>
  <c r="AA19" i="2"/>
  <c r="X19" i="2"/>
  <c r="T19" i="2"/>
  <c r="P19" i="2"/>
  <c r="F19" i="2"/>
  <c r="M19" i="2" s="1"/>
  <c r="GB18" i="2"/>
  <c r="GE18" i="2" s="1"/>
  <c r="FV18" i="2"/>
  <c r="FS18" i="2"/>
  <c r="FW18" i="2" s="1"/>
  <c r="FJ18" i="2"/>
  <c r="FK18" i="2" s="1"/>
  <c r="ES18" i="2"/>
  <c r="EP18" i="2"/>
  <c r="EQ18" i="2" s="1"/>
  <c r="ED18" i="2"/>
  <c r="DW18" i="2"/>
  <c r="DR18" i="2"/>
  <c r="DU18" i="2" s="1"/>
  <c r="DN18" i="2"/>
  <c r="DM18" i="2"/>
  <c r="DC18" i="2"/>
  <c r="CY18" i="2"/>
  <c r="CW18" i="2"/>
  <c r="CR18" i="2"/>
  <c r="CL18" i="2"/>
  <c r="CE18" i="2"/>
  <c r="CN18" i="2" s="1"/>
  <c r="BX18" i="2"/>
  <c r="BP18" i="2"/>
  <c r="BQ18" i="2" s="1"/>
  <c r="BD18" i="2"/>
  <c r="AT18" i="2"/>
  <c r="BF18" i="2" s="1"/>
  <c r="AO18" i="2"/>
  <c r="AM18" i="2"/>
  <c r="AJ18" i="2"/>
  <c r="AE18" i="2"/>
  <c r="AA18" i="2"/>
  <c r="X18" i="2"/>
  <c r="T18" i="2"/>
  <c r="P18" i="2"/>
  <c r="AP18" i="2" s="1"/>
  <c r="M18" i="2"/>
  <c r="F18" i="2"/>
  <c r="GE17" i="2"/>
  <c r="GB17" i="2"/>
  <c r="FV17" i="2"/>
  <c r="FS17" i="2"/>
  <c r="FW17" i="2" s="1"/>
  <c r="FK17" i="2"/>
  <c r="FJ17" i="2"/>
  <c r="ES17" i="2"/>
  <c r="EQ17" i="2"/>
  <c r="EP17" i="2"/>
  <c r="ED17" i="2"/>
  <c r="DW17" i="2"/>
  <c r="DR17" i="2"/>
  <c r="DU17" i="2" s="1"/>
  <c r="DM17" i="2"/>
  <c r="DC17" i="2"/>
  <c r="DN17" i="2" s="1"/>
  <c r="CW17" i="2"/>
  <c r="CR17" i="2"/>
  <c r="CY17" i="2" s="1"/>
  <c r="CL17" i="2"/>
  <c r="CN17" i="2" s="1"/>
  <c r="CE17" i="2"/>
  <c r="BX17" i="2"/>
  <c r="BQ17" i="2"/>
  <c r="BP17" i="2"/>
  <c r="BD17" i="2"/>
  <c r="AT17" i="2"/>
  <c r="BF17" i="2" s="1"/>
  <c r="AM17" i="2"/>
  <c r="AJ17" i="2"/>
  <c r="AO17" i="2" s="1"/>
  <c r="AP17" i="2" s="1"/>
  <c r="AE17" i="2"/>
  <c r="AA17" i="2"/>
  <c r="X17" i="2"/>
  <c r="T17" i="2"/>
  <c r="P17" i="2"/>
  <c r="F17" i="2"/>
  <c r="M17" i="2" s="1"/>
  <c r="C17" i="2" s="1"/>
  <c r="GB16" i="2"/>
  <c r="GE16" i="2" s="1"/>
  <c r="FV16" i="2"/>
  <c r="FS16" i="2"/>
  <c r="FW16" i="2" s="1"/>
  <c r="FJ16" i="2"/>
  <c r="FK16" i="2" s="1"/>
  <c r="ES16" i="2"/>
  <c r="EP16" i="2"/>
  <c r="ED16" i="2"/>
  <c r="EQ16" i="2" s="1"/>
  <c r="DW16" i="2"/>
  <c r="DU16" i="2"/>
  <c r="DR16" i="2"/>
  <c r="DM16" i="2"/>
  <c r="DN16" i="2" s="1"/>
  <c r="DC16" i="2"/>
  <c r="CW16" i="2"/>
  <c r="CR16" i="2"/>
  <c r="CY16" i="2" s="1"/>
  <c r="CN16" i="2"/>
  <c r="CL16" i="2"/>
  <c r="CE16" i="2"/>
  <c r="BX16" i="2"/>
  <c r="BQ16" i="2"/>
  <c r="BP16" i="2"/>
  <c r="BD16" i="2"/>
  <c r="AT16" i="2"/>
  <c r="BF16" i="2" s="1"/>
  <c r="AM16" i="2"/>
  <c r="AO16" i="2" s="1"/>
  <c r="AJ16" i="2"/>
  <c r="AE16" i="2"/>
  <c r="AA16" i="2"/>
  <c r="X16" i="2"/>
  <c r="T16" i="2"/>
  <c r="P16" i="2"/>
  <c r="F16" i="2"/>
  <c r="M16" i="2" s="1"/>
  <c r="GB15" i="2"/>
  <c r="GE15" i="2" s="1"/>
  <c r="FV15" i="2"/>
  <c r="FW15" i="2" s="1"/>
  <c r="FS15" i="2"/>
  <c r="FJ15" i="2"/>
  <c r="FK15" i="2" s="1"/>
  <c r="ES15" i="2"/>
  <c r="EP15" i="2"/>
  <c r="ED15" i="2"/>
  <c r="EQ15" i="2" s="1"/>
  <c r="DW15" i="2"/>
  <c r="DR15" i="2"/>
  <c r="DU15" i="2" s="1"/>
  <c r="DN15" i="2"/>
  <c r="DM15" i="2"/>
  <c r="DC15" i="2"/>
  <c r="CW15" i="2"/>
  <c r="CR15" i="2"/>
  <c r="CY15" i="2" s="1"/>
  <c r="CL15" i="2"/>
  <c r="CE15" i="2"/>
  <c r="BX15" i="2"/>
  <c r="CN15" i="2" s="1"/>
  <c r="BQ15" i="2"/>
  <c r="BP15" i="2"/>
  <c r="BD15" i="2"/>
  <c r="BF15" i="2" s="1"/>
  <c r="AT15" i="2"/>
  <c r="AO15" i="2"/>
  <c r="AM15" i="2"/>
  <c r="AJ15" i="2"/>
  <c r="AA15" i="2"/>
  <c r="X15" i="2"/>
  <c r="T15" i="2"/>
  <c r="AP15" i="2" s="1"/>
  <c r="P15" i="2"/>
  <c r="F15" i="2"/>
  <c r="M15" i="2" s="1"/>
  <c r="GB14" i="2"/>
  <c r="GE14" i="2" s="1"/>
  <c r="FV14" i="2"/>
  <c r="FW14" i="2" s="1"/>
  <c r="FS14" i="2"/>
  <c r="FJ14" i="2"/>
  <c r="FK14" i="2" s="1"/>
  <c r="ES14" i="2"/>
  <c r="EP14" i="2"/>
  <c r="ED14" i="2"/>
  <c r="EQ14" i="2" s="1"/>
  <c r="DW14" i="2"/>
  <c r="DR14" i="2"/>
  <c r="DU14" i="2" s="1"/>
  <c r="DN14" i="2"/>
  <c r="DM14" i="2"/>
  <c r="DC14" i="2"/>
  <c r="CW14" i="2"/>
  <c r="CR14" i="2"/>
  <c r="CY14" i="2" s="1"/>
  <c r="CL14" i="2"/>
  <c r="CE14" i="2"/>
  <c r="BX14" i="2"/>
  <c r="CN14" i="2" s="1"/>
  <c r="BQ14" i="2"/>
  <c r="BP14" i="2"/>
  <c r="BD14" i="2"/>
  <c r="BF14" i="2" s="1"/>
  <c r="AT14" i="2"/>
  <c r="AO14" i="2"/>
  <c r="AM14" i="2"/>
  <c r="AJ14" i="2"/>
  <c r="AE14" i="2"/>
  <c r="AA14" i="2"/>
  <c r="X14" i="2"/>
  <c r="T14" i="2"/>
  <c r="P14" i="2"/>
  <c r="AP14" i="2" s="1"/>
  <c r="M14" i="2"/>
  <c r="F14" i="2"/>
  <c r="GB13" i="2"/>
  <c r="GE13" i="2" s="1"/>
  <c r="FW13" i="2"/>
  <c r="FV13" i="2"/>
  <c r="FS13" i="2"/>
  <c r="FK13" i="2"/>
  <c r="FJ13" i="2"/>
  <c r="ES13" i="2"/>
  <c r="EP13" i="2"/>
  <c r="ED13" i="2"/>
  <c r="EQ13" i="2" s="1"/>
  <c r="DW13" i="2"/>
  <c r="DR13" i="2"/>
  <c r="DU13" i="2" s="1"/>
  <c r="DM13" i="2"/>
  <c r="DC13" i="2"/>
  <c r="DN13" i="2" s="1"/>
  <c r="CW13" i="2"/>
  <c r="CY13" i="2" s="1"/>
  <c r="CR13" i="2"/>
  <c r="CL13" i="2"/>
  <c r="CE13" i="2"/>
  <c r="BX13" i="2"/>
  <c r="CN13" i="2" s="1"/>
  <c r="BP13" i="2"/>
  <c r="BQ13" i="2" s="1"/>
  <c r="BF13" i="2"/>
  <c r="BD13" i="2"/>
  <c r="AT13" i="2"/>
  <c r="AM13" i="2"/>
  <c r="AJ13" i="2"/>
  <c r="AO13" i="2" s="1"/>
  <c r="AE13" i="2"/>
  <c r="AA13" i="2"/>
  <c r="X13" i="2"/>
  <c r="T13" i="2"/>
  <c r="P13" i="2"/>
  <c r="AP13" i="2" s="1"/>
  <c r="F13" i="2"/>
  <c r="M13" i="2" s="1"/>
  <c r="GB12" i="2"/>
  <c r="GE12" i="2" s="1"/>
  <c r="FZ12" i="2"/>
  <c r="FX12" i="2"/>
  <c r="FV12" i="2"/>
  <c r="FS12" i="2"/>
  <c r="FW12" i="2" s="1"/>
  <c r="FJ12" i="2"/>
  <c r="FK12" i="2" s="1"/>
  <c r="ES12" i="2"/>
  <c r="EP12" i="2"/>
  <c r="EE12" i="2"/>
  <c r="ED12" i="2"/>
  <c r="DY12" i="2"/>
  <c r="EQ12" i="2" s="1"/>
  <c r="DW12" i="2"/>
  <c r="DS12" i="2"/>
  <c r="DU12" i="2" s="1"/>
  <c r="DR12" i="2"/>
  <c r="DM12" i="2"/>
  <c r="DI12" i="2"/>
  <c r="DH12" i="2"/>
  <c r="DF12" i="2"/>
  <c r="DB12" i="2"/>
  <c r="DC12" i="2" s="1"/>
  <c r="DN12" i="2" s="1"/>
  <c r="CW12" i="2"/>
  <c r="CR12" i="2"/>
  <c r="CY12" i="2" s="1"/>
  <c r="CL12" i="2"/>
  <c r="CE12" i="2"/>
  <c r="BX12" i="2"/>
  <c r="CN12" i="2" s="1"/>
  <c r="BQ12" i="2"/>
  <c r="BP12" i="2"/>
  <c r="BD12" i="2"/>
  <c r="AT12" i="2"/>
  <c r="BF12" i="2" s="1"/>
  <c r="AM12" i="2"/>
  <c r="AJ12" i="2"/>
  <c r="AO12" i="2" s="1"/>
  <c r="AE12" i="2"/>
  <c r="AA12" i="2"/>
  <c r="X12" i="2"/>
  <c r="T12" i="2"/>
  <c r="P12" i="2"/>
  <c r="AP12" i="2" s="1"/>
  <c r="E12" i="2"/>
  <c r="F12" i="2" s="1"/>
  <c r="M12" i="2" s="1"/>
  <c r="GB11" i="2"/>
  <c r="FZ11" i="2"/>
  <c r="FZ20" i="2" s="1"/>
  <c r="FZ21" i="2" s="1"/>
  <c r="FX11" i="2"/>
  <c r="FX20" i="2" s="1"/>
  <c r="FV11" i="2"/>
  <c r="FS11" i="2"/>
  <c r="FW11" i="2" s="1"/>
  <c r="FJ11" i="2"/>
  <c r="FK11" i="2" s="1"/>
  <c r="ES11" i="2"/>
  <c r="ES20" i="2" s="1"/>
  <c r="EP11" i="2"/>
  <c r="EE11" i="2"/>
  <c r="EE29" i="2" s="1"/>
  <c r="EE42" i="2" s="1"/>
  <c r="EE43" i="2" s="1"/>
  <c r="ED11" i="2"/>
  <c r="DY11" i="2"/>
  <c r="DY30" i="2" s="1"/>
  <c r="DW11" i="2"/>
  <c r="DW20" i="2" s="1"/>
  <c r="DW21" i="2" s="1"/>
  <c r="DS11" i="2"/>
  <c r="DR11" i="2"/>
  <c r="DU11" i="2" s="1"/>
  <c r="DI11" i="2"/>
  <c r="DI30" i="2" s="1"/>
  <c r="DI42" i="2" s="1"/>
  <c r="DI43" i="2" s="1"/>
  <c r="DH11" i="2"/>
  <c r="DH30" i="2" s="1"/>
  <c r="DH42" i="2" s="1"/>
  <c r="DH43" i="2" s="1"/>
  <c r="DF11" i="2"/>
  <c r="DB11" i="2"/>
  <c r="DB30" i="2" s="1"/>
  <c r="DB42" i="2" s="1"/>
  <c r="DB43" i="2" s="1"/>
  <c r="CW11" i="2"/>
  <c r="CR11" i="2"/>
  <c r="CY11" i="2" s="1"/>
  <c r="CL11" i="2"/>
  <c r="CN11" i="2" s="1"/>
  <c r="CE11" i="2"/>
  <c r="BX11" i="2"/>
  <c r="BQ11" i="2"/>
  <c r="BP11" i="2"/>
  <c r="BD11" i="2"/>
  <c r="AT11" i="2"/>
  <c r="BF11" i="2" s="1"/>
  <c r="AM11" i="2"/>
  <c r="AJ11" i="2"/>
  <c r="AO11" i="2" s="1"/>
  <c r="AE11" i="2"/>
  <c r="AA11" i="2"/>
  <c r="X11" i="2"/>
  <c r="T11" i="2"/>
  <c r="P11" i="2"/>
  <c r="E11" i="2"/>
  <c r="E39" i="2" s="1"/>
  <c r="GE10" i="2"/>
  <c r="FV10" i="2"/>
  <c r="FS10" i="2"/>
  <c r="FW10" i="2" s="1"/>
  <c r="FJ10" i="2"/>
  <c r="FK10" i="2" s="1"/>
  <c r="ES10" i="2"/>
  <c r="EP10" i="2"/>
  <c r="ED10" i="2"/>
  <c r="EQ10" i="2" s="1"/>
  <c r="DW10" i="2"/>
  <c r="DU10" i="2"/>
  <c r="DR10" i="2"/>
  <c r="DM10" i="2"/>
  <c r="DC10" i="2"/>
  <c r="DN10" i="2" s="1"/>
  <c r="CW10" i="2"/>
  <c r="CR10" i="2"/>
  <c r="CY10" i="2" s="1"/>
  <c r="CN10" i="2"/>
  <c r="CL10" i="2"/>
  <c r="CE10" i="2"/>
  <c r="BX10" i="2"/>
  <c r="BP10" i="2"/>
  <c r="BQ10" i="2" s="1"/>
  <c r="BD10" i="2"/>
  <c r="AT10" i="2"/>
  <c r="BF10" i="2" s="1"/>
  <c r="AM10" i="2"/>
  <c r="AO10" i="2" s="1"/>
  <c r="AJ10" i="2"/>
  <c r="AE10" i="2"/>
  <c r="AA10" i="2"/>
  <c r="X10" i="2"/>
  <c r="T10" i="2"/>
  <c r="P10" i="2"/>
  <c r="AP10" i="2" s="1"/>
  <c r="F10" i="2"/>
  <c r="M10" i="2" s="1"/>
  <c r="C10" i="2" s="1"/>
  <c r="GD9" i="2"/>
  <c r="GC9" i="2"/>
  <c r="GA9" i="2"/>
  <c r="FZ9" i="2"/>
  <c r="FY9" i="2"/>
  <c r="FX9" i="2"/>
  <c r="FU9" i="2"/>
  <c r="FT9" i="2"/>
  <c r="FR9" i="2"/>
  <c r="FQ9" i="2"/>
  <c r="FP9" i="2"/>
  <c r="FO9" i="2"/>
  <c r="FN9" i="2"/>
  <c r="FM9" i="2"/>
  <c r="FL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R9" i="2"/>
  <c r="EO9" i="2"/>
  <c r="EN9" i="2"/>
  <c r="EM9" i="2"/>
  <c r="EL9" i="2"/>
  <c r="EK9" i="2"/>
  <c r="EJ9" i="2"/>
  <c r="EI9" i="2"/>
  <c r="EH9" i="2"/>
  <c r="EG9" i="2"/>
  <c r="EF9" i="2"/>
  <c r="EE9" i="2"/>
  <c r="EC9" i="2"/>
  <c r="EB9" i="2"/>
  <c r="EA9" i="2"/>
  <c r="DZ9" i="2"/>
  <c r="DY9" i="2"/>
  <c r="DX9" i="2"/>
  <c r="DV9" i="2"/>
  <c r="DT9" i="2"/>
  <c r="DS9" i="2"/>
  <c r="DQ9" i="2"/>
  <c r="DP9" i="2"/>
  <c r="DO9" i="2"/>
  <c r="DL9" i="2"/>
  <c r="DK9" i="2"/>
  <c r="DJ9" i="2"/>
  <c r="DI9" i="2"/>
  <c r="DH9" i="2"/>
  <c r="DG9" i="2"/>
  <c r="DF9" i="2"/>
  <c r="DE9" i="2"/>
  <c r="DD9" i="2"/>
  <c r="DB9" i="2"/>
  <c r="DA9" i="2"/>
  <c r="CZ9" i="2"/>
  <c r="CX9" i="2"/>
  <c r="CV9" i="2"/>
  <c r="CU9" i="2"/>
  <c r="CT9" i="2"/>
  <c r="CS9" i="2"/>
  <c r="CR9" i="2"/>
  <c r="CQ9" i="2"/>
  <c r="CP9" i="2"/>
  <c r="CO9" i="2"/>
  <c r="CM9" i="2"/>
  <c r="CK9" i="2"/>
  <c r="CJ9" i="2"/>
  <c r="CI9" i="2"/>
  <c r="CH9" i="2"/>
  <c r="CG9" i="2"/>
  <c r="CF9" i="2"/>
  <c r="CD9" i="2"/>
  <c r="CC9" i="2"/>
  <c r="CB9" i="2"/>
  <c r="CA9" i="2"/>
  <c r="BZ9" i="2"/>
  <c r="BY9" i="2"/>
  <c r="BW9" i="2"/>
  <c r="BV9" i="2"/>
  <c r="BU9" i="2"/>
  <c r="BT9" i="2"/>
  <c r="BS9" i="2"/>
  <c r="BR9" i="2"/>
  <c r="BO9" i="2"/>
  <c r="BN9" i="2"/>
  <c r="BM9" i="2"/>
  <c r="BL9" i="2"/>
  <c r="BK9" i="2"/>
  <c r="BJ9" i="2"/>
  <c r="BI9" i="2"/>
  <c r="BH9" i="2"/>
  <c r="BG9" i="2"/>
  <c r="BE9" i="2"/>
  <c r="BD9" i="2"/>
  <c r="BC9" i="2"/>
  <c r="BB9" i="2"/>
  <c r="BA9" i="2"/>
  <c r="AZ9" i="2"/>
  <c r="AY9" i="2"/>
  <c r="AX9" i="2"/>
  <c r="AW9" i="2"/>
  <c r="AV9" i="2"/>
  <c r="AU9" i="2"/>
  <c r="AS9" i="2"/>
  <c r="AR9" i="2"/>
  <c r="AQ9" i="2"/>
  <c r="AN9" i="2"/>
  <c r="AL9" i="2"/>
  <c r="AK9" i="2"/>
  <c r="AI9" i="2"/>
  <c r="AH9" i="2"/>
  <c r="AG9" i="2"/>
  <c r="AF9" i="2"/>
  <c r="AD9" i="2"/>
  <c r="AC9" i="2"/>
  <c r="AB9" i="2"/>
  <c r="Z9" i="2"/>
  <c r="Y9" i="2"/>
  <c r="X9" i="2"/>
  <c r="W9" i="2"/>
  <c r="V9" i="2"/>
  <c r="U9" i="2"/>
  <c r="S9" i="2"/>
  <c r="R9" i="2"/>
  <c r="Q9" i="2"/>
  <c r="P9" i="2"/>
  <c r="O9" i="2"/>
  <c r="N9" i="2"/>
  <c r="L9" i="2"/>
  <c r="K9" i="2"/>
  <c r="J9" i="2"/>
  <c r="I9" i="2"/>
  <c r="H9" i="2"/>
  <c r="G9" i="2"/>
  <c r="E9" i="2"/>
  <c r="D9" i="2"/>
  <c r="GB8" i="2"/>
  <c r="GE8" i="2" s="1"/>
  <c r="FW8" i="2"/>
  <c r="FV8" i="2"/>
  <c r="FV9" i="2" s="1"/>
  <c r="FS8" i="2"/>
  <c r="FS9" i="2" s="1"/>
  <c r="FK8" i="2"/>
  <c r="FJ8" i="2"/>
  <c r="FJ9" i="2" s="1"/>
  <c r="ES8" i="2"/>
  <c r="ES9" i="2" s="1"/>
  <c r="EP8" i="2"/>
  <c r="EP9" i="2" s="1"/>
  <c r="ED8" i="2"/>
  <c r="ED9" i="2" s="1"/>
  <c r="DW8" i="2"/>
  <c r="DW9" i="2" s="1"/>
  <c r="DR8" i="2"/>
  <c r="DU8" i="2" s="1"/>
  <c r="DU9" i="2" s="1"/>
  <c r="DM8" i="2"/>
  <c r="DM9" i="2" s="1"/>
  <c r="DC8" i="2"/>
  <c r="DN8" i="2" s="1"/>
  <c r="CW8" i="2"/>
  <c r="CW9" i="2" s="1"/>
  <c r="CR8" i="2"/>
  <c r="CL8" i="2"/>
  <c r="CN8" i="2" s="1"/>
  <c r="CN9" i="2" s="1"/>
  <c r="CE8" i="2"/>
  <c r="CE9" i="2" s="1"/>
  <c r="BX8" i="2"/>
  <c r="BX9" i="2" s="1"/>
  <c r="BP8" i="2"/>
  <c r="BP9" i="2" s="1"/>
  <c r="BF8" i="2"/>
  <c r="BD8" i="2"/>
  <c r="AT8" i="2"/>
  <c r="AT9" i="2" s="1"/>
  <c r="AM8" i="2"/>
  <c r="AM9" i="2" s="1"/>
  <c r="AJ8" i="2"/>
  <c r="AJ9" i="2" s="1"/>
  <c r="AE8" i="2"/>
  <c r="AE9" i="2" s="1"/>
  <c r="AA8" i="2"/>
  <c r="AA9" i="2" s="1"/>
  <c r="X8" i="2"/>
  <c r="T8" i="2"/>
  <c r="T9" i="2" s="1"/>
  <c r="P8" i="2"/>
  <c r="F8" i="2"/>
  <c r="F9" i="2" s="1"/>
  <c r="GB7" i="2"/>
  <c r="GB9" i="2" s="1"/>
  <c r="FV7" i="2"/>
  <c r="FS7" i="2"/>
  <c r="FW7" i="2" s="1"/>
  <c r="FJ7" i="2"/>
  <c r="FK7" i="2" s="1"/>
  <c r="ES7" i="2"/>
  <c r="EP7" i="2"/>
  <c r="EQ7" i="2" s="1"/>
  <c r="ED7" i="2"/>
  <c r="DW7" i="2"/>
  <c r="DU7" i="2"/>
  <c r="DR7" i="2"/>
  <c r="DM7" i="2"/>
  <c r="DC7" i="2"/>
  <c r="DN7" i="2" s="1"/>
  <c r="CY7" i="2"/>
  <c r="CW7" i="2"/>
  <c r="CR7" i="2"/>
  <c r="CN7" i="2"/>
  <c r="CL7" i="2"/>
  <c r="CE7" i="2"/>
  <c r="BX7" i="2"/>
  <c r="BP7" i="2"/>
  <c r="BQ7" i="2" s="1"/>
  <c r="BD7" i="2"/>
  <c r="AT7" i="2"/>
  <c r="BF7" i="2" s="1"/>
  <c r="AM7" i="2"/>
  <c r="AJ7" i="2"/>
  <c r="AO7" i="2" s="1"/>
  <c r="AE7" i="2"/>
  <c r="AA7" i="2"/>
  <c r="X7" i="2"/>
  <c r="T7" i="2"/>
  <c r="P7" i="2"/>
  <c r="AP7" i="2" s="1"/>
  <c r="M7" i="2"/>
  <c r="F7" i="2"/>
  <c r="E62" i="1"/>
  <c r="C62" i="1"/>
  <c r="A62" i="1"/>
  <c r="I61" i="1"/>
  <c r="G61" i="1"/>
  <c r="F61" i="1"/>
  <c r="E61" i="1"/>
  <c r="D61" i="1"/>
  <c r="C61" i="1"/>
  <c r="A61" i="1"/>
  <c r="I60" i="1"/>
  <c r="G60" i="1"/>
  <c r="F60" i="1"/>
  <c r="E60" i="1"/>
  <c r="D60" i="1"/>
  <c r="C60" i="1"/>
  <c r="A60" i="1"/>
  <c r="I59" i="1"/>
  <c r="G59" i="1"/>
  <c r="F59" i="1"/>
  <c r="E59" i="1"/>
  <c r="D59" i="1"/>
  <c r="C59" i="1"/>
  <c r="A59" i="1"/>
  <c r="I58" i="1"/>
  <c r="G58" i="1"/>
  <c r="F58" i="1"/>
  <c r="E58" i="1"/>
  <c r="D58" i="1"/>
  <c r="C58" i="1"/>
  <c r="A58" i="1"/>
  <c r="I57" i="1"/>
  <c r="G57" i="1"/>
  <c r="F57" i="1"/>
  <c r="E57" i="1"/>
  <c r="D57" i="1"/>
  <c r="C57" i="1"/>
  <c r="A57" i="1"/>
  <c r="I56" i="1"/>
  <c r="H56" i="1"/>
  <c r="G56" i="1"/>
  <c r="F56" i="1"/>
  <c r="E56" i="1"/>
  <c r="D56" i="1"/>
  <c r="C56" i="1"/>
  <c r="A56" i="1"/>
  <c r="I55" i="1"/>
  <c r="G55" i="1"/>
  <c r="F55" i="1"/>
  <c r="E55" i="1"/>
  <c r="D55" i="1"/>
  <c r="C55" i="1"/>
  <c r="A55" i="1"/>
  <c r="J54" i="1"/>
  <c r="I54" i="1"/>
  <c r="G54" i="1"/>
  <c r="F54" i="1"/>
  <c r="E54" i="1"/>
  <c r="D54" i="1"/>
  <c r="C54" i="1"/>
  <c r="A54" i="1"/>
  <c r="I53" i="1"/>
  <c r="G53" i="1"/>
  <c r="F53" i="1"/>
  <c r="E53" i="1"/>
  <c r="D53" i="1"/>
  <c r="C53" i="1"/>
  <c r="A53" i="1"/>
  <c r="I52" i="1"/>
  <c r="G52" i="1"/>
  <c r="F52" i="1"/>
  <c r="E52" i="1"/>
  <c r="D52" i="1"/>
  <c r="C52" i="1"/>
  <c r="A52" i="1"/>
  <c r="I51" i="1"/>
  <c r="G51" i="1"/>
  <c r="F51" i="1"/>
  <c r="E51" i="1"/>
  <c r="D51" i="1"/>
  <c r="C51" i="1"/>
  <c r="A51" i="1"/>
  <c r="I50" i="1"/>
  <c r="G50" i="1"/>
  <c r="F50" i="1"/>
  <c r="E50" i="1"/>
  <c r="D50" i="1"/>
  <c r="C50" i="1"/>
  <c r="A50" i="1"/>
  <c r="I49" i="1"/>
  <c r="G49" i="1"/>
  <c r="F49" i="1"/>
  <c r="E49" i="1"/>
  <c r="D49" i="1"/>
  <c r="C49" i="1"/>
  <c r="A49" i="1"/>
  <c r="I48" i="1"/>
  <c r="H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T41" i="1" s="1"/>
  <c r="K41" i="1"/>
  <c r="J41" i="1"/>
  <c r="I41" i="1"/>
  <c r="H41" i="1"/>
  <c r="G41" i="1"/>
  <c r="F41" i="1"/>
  <c r="E41" i="1"/>
  <c r="U41" i="1" s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I20" i="1"/>
  <c r="I62" i="1" s="1"/>
  <c r="G20" i="1"/>
  <c r="G62" i="1" s="1"/>
  <c r="F20" i="1"/>
  <c r="H20" i="1" s="1"/>
  <c r="D20" i="1"/>
  <c r="D62" i="1" s="1"/>
  <c r="K19" i="1"/>
  <c r="L19" i="1" s="1"/>
  <c r="J19" i="1"/>
  <c r="J61" i="1" s="1"/>
  <c r="H19" i="1"/>
  <c r="H61" i="1" s="1"/>
  <c r="J18" i="1"/>
  <c r="J60" i="1" s="1"/>
  <c r="H18" i="1"/>
  <c r="H60" i="1" s="1"/>
  <c r="K17" i="1"/>
  <c r="L17" i="1" s="1"/>
  <c r="J17" i="1"/>
  <c r="J59" i="1" s="1"/>
  <c r="H17" i="1"/>
  <c r="H59" i="1" s="1"/>
  <c r="J16" i="1"/>
  <c r="J58" i="1" s="1"/>
  <c r="H16" i="1"/>
  <c r="H58" i="1" s="1"/>
  <c r="K15" i="1"/>
  <c r="L15" i="1" s="1"/>
  <c r="J15" i="1"/>
  <c r="J57" i="1" s="1"/>
  <c r="H15" i="1"/>
  <c r="H57" i="1" s="1"/>
  <c r="J14" i="1"/>
  <c r="K14" i="1" s="1"/>
  <c r="L14" i="1" s="1"/>
  <c r="H14" i="1"/>
  <c r="K13" i="1"/>
  <c r="L13" i="1" s="1"/>
  <c r="J13" i="1"/>
  <c r="J55" i="1" s="1"/>
  <c r="H13" i="1"/>
  <c r="H55" i="1" s="1"/>
  <c r="J12" i="1"/>
  <c r="K12" i="1" s="1"/>
  <c r="L12" i="1" s="1"/>
  <c r="H12" i="1"/>
  <c r="H54" i="1" s="1"/>
  <c r="K11" i="1"/>
  <c r="L11" i="1" s="1"/>
  <c r="J11" i="1"/>
  <c r="J53" i="1" s="1"/>
  <c r="H11" i="1"/>
  <c r="H53" i="1" s="1"/>
  <c r="J10" i="1"/>
  <c r="J52" i="1" s="1"/>
  <c r="H10" i="1"/>
  <c r="H52" i="1" s="1"/>
  <c r="K9" i="1"/>
  <c r="L9" i="1" s="1"/>
  <c r="J9" i="1"/>
  <c r="J51" i="1" s="1"/>
  <c r="H9" i="1"/>
  <c r="H51" i="1" s="1"/>
  <c r="J8" i="1"/>
  <c r="J50" i="1" s="1"/>
  <c r="H8" i="1"/>
  <c r="H50" i="1" s="1"/>
  <c r="K7" i="1"/>
  <c r="L7" i="1" s="1"/>
  <c r="J7" i="1"/>
  <c r="J49" i="1" s="1"/>
  <c r="H7" i="1"/>
  <c r="H49" i="1" s="1"/>
  <c r="J6" i="1"/>
  <c r="K6" i="1" s="1"/>
  <c r="L6" i="1" s="1"/>
  <c r="H6" i="1"/>
  <c r="C15" i="2" l="1"/>
  <c r="FW9" i="2"/>
  <c r="C19" i="2"/>
  <c r="C14" i="2"/>
  <c r="AP19" i="2"/>
  <c r="C12" i="2"/>
  <c r="DR26" i="2"/>
  <c r="DR21" i="2"/>
  <c r="C13" i="2"/>
  <c r="C18" i="2"/>
  <c r="BF9" i="2"/>
  <c r="J20" i="1"/>
  <c r="H62" i="1"/>
  <c r="AP11" i="2"/>
  <c r="C16" i="2"/>
  <c r="DN9" i="2"/>
  <c r="FK9" i="2"/>
  <c r="AP16" i="2"/>
  <c r="DZ45" i="2"/>
  <c r="DZ24" i="2"/>
  <c r="ED20" i="2"/>
  <c r="ED26" i="2" s="1"/>
  <c r="DZ21" i="2"/>
  <c r="GE7" i="2"/>
  <c r="C7" i="2" s="1"/>
  <c r="CY8" i="2"/>
  <c r="CY9" i="2" s="1"/>
  <c r="D26" i="2"/>
  <c r="D45" i="2"/>
  <c r="D24" i="2"/>
  <c r="D21" i="2"/>
  <c r="AU45" i="2"/>
  <c r="AU26" i="2"/>
  <c r="AU21" i="2"/>
  <c r="AU24" i="2"/>
  <c r="BC45" i="2"/>
  <c r="BC26" i="2"/>
  <c r="BC24" i="2"/>
  <c r="BC21" i="2"/>
  <c r="BK26" i="2"/>
  <c r="BK24" i="2"/>
  <c r="BK21" i="2"/>
  <c r="BK45" i="2"/>
  <c r="BU45" i="2"/>
  <c r="BU24" i="2"/>
  <c r="BX20" i="2"/>
  <c r="BU26" i="2"/>
  <c r="BU21" i="2"/>
  <c r="CD45" i="2"/>
  <c r="CD24" i="2"/>
  <c r="CD21" i="2"/>
  <c r="DG45" i="2"/>
  <c r="DG26" i="2"/>
  <c r="DG24" i="2"/>
  <c r="DG21" i="2"/>
  <c r="DQ45" i="2"/>
  <c r="DQ24" i="2"/>
  <c r="DQ26" i="2"/>
  <c r="DQ21" i="2"/>
  <c r="EU45" i="2"/>
  <c r="EU26" i="2"/>
  <c r="EU24" i="2"/>
  <c r="EU21" i="2"/>
  <c r="FC26" i="2"/>
  <c r="FC24" i="2"/>
  <c r="FC45" i="2"/>
  <c r="FC21" i="2"/>
  <c r="FW20" i="2"/>
  <c r="CN23" i="2"/>
  <c r="DY42" i="2"/>
  <c r="DY43" i="2" s="1"/>
  <c r="EQ30" i="2"/>
  <c r="BT45" i="2"/>
  <c r="BT26" i="2"/>
  <c r="BT24" i="2"/>
  <c r="DW45" i="2"/>
  <c r="J48" i="1"/>
  <c r="J56" i="1"/>
  <c r="BQ8" i="2"/>
  <c r="BQ9" i="2" s="1"/>
  <c r="EQ8" i="2"/>
  <c r="EQ9" i="2" s="1"/>
  <c r="CL9" i="2"/>
  <c r="DR9" i="2"/>
  <c r="DM11" i="2"/>
  <c r="E20" i="2"/>
  <c r="O45" i="2"/>
  <c r="O26" i="2"/>
  <c r="O21" i="2"/>
  <c r="O24" i="2"/>
  <c r="W45" i="2"/>
  <c r="W26" i="2"/>
  <c r="W21" i="2"/>
  <c r="W24" i="2"/>
  <c r="AE45" i="2"/>
  <c r="AE21" i="2"/>
  <c r="AM45" i="2"/>
  <c r="AM21" i="2"/>
  <c r="AV45" i="2"/>
  <c r="AV26" i="2"/>
  <c r="AV24" i="2"/>
  <c r="BD20" i="2"/>
  <c r="BD21" i="2" s="1"/>
  <c r="BL45" i="2"/>
  <c r="BL26" i="2"/>
  <c r="BL24" i="2"/>
  <c r="BV45" i="2"/>
  <c r="BV24" i="2"/>
  <c r="BV26" i="2"/>
  <c r="BV21" i="2"/>
  <c r="DH20" i="2"/>
  <c r="FJ20" i="2"/>
  <c r="FM45" i="2"/>
  <c r="FM40" i="2"/>
  <c r="FM42" i="2" s="1"/>
  <c r="FM43" i="2" s="1"/>
  <c r="FM24" i="2"/>
  <c r="FM26" i="2"/>
  <c r="FM21" i="2"/>
  <c r="FU45" i="2"/>
  <c r="FU40" i="2"/>
  <c r="FU42" i="2" s="1"/>
  <c r="FU43" i="2" s="1"/>
  <c r="FU24" i="2"/>
  <c r="FU26" i="2"/>
  <c r="FU21" i="2"/>
  <c r="AV21" i="2"/>
  <c r="AE24" i="2"/>
  <c r="DZ26" i="2"/>
  <c r="AY42" i="2"/>
  <c r="AY43" i="2" s="1"/>
  <c r="BD29" i="2"/>
  <c r="DP45" i="2"/>
  <c r="DP26" i="2"/>
  <c r="DP24" i="2"/>
  <c r="EZ42" i="2"/>
  <c r="EZ43" i="2" s="1"/>
  <c r="FJ29" i="2"/>
  <c r="FK29" i="2" s="1"/>
  <c r="FK42" i="2" s="1"/>
  <c r="FK43" i="2" s="1"/>
  <c r="DC9" i="2"/>
  <c r="FX45" i="2"/>
  <c r="FX26" i="2"/>
  <c r="FX31" i="2"/>
  <c r="FX24" i="2"/>
  <c r="FX21" i="2"/>
  <c r="G26" i="2"/>
  <c r="G45" i="2"/>
  <c r="G21" i="2"/>
  <c r="G24" i="2"/>
  <c r="P20" i="2"/>
  <c r="X20" i="2"/>
  <c r="X21" i="2" s="1"/>
  <c r="AF45" i="2"/>
  <c r="AF26" i="2"/>
  <c r="AF24" i="2"/>
  <c r="AN45" i="2"/>
  <c r="AN26" i="2"/>
  <c r="AN24" i="2"/>
  <c r="AW45" i="2"/>
  <c r="AW26" i="2"/>
  <c r="AW24" i="2"/>
  <c r="AW21" i="2"/>
  <c r="BE45" i="2"/>
  <c r="BE24" i="2"/>
  <c r="BE26" i="2"/>
  <c r="BE21" i="2"/>
  <c r="BM45" i="2"/>
  <c r="BM24" i="2"/>
  <c r="BM26" i="2"/>
  <c r="BP20" i="2"/>
  <c r="BM21" i="2"/>
  <c r="DI20" i="2"/>
  <c r="EW45" i="2"/>
  <c r="EW24" i="2"/>
  <c r="EW26" i="2"/>
  <c r="EW21" i="2"/>
  <c r="FE45" i="2"/>
  <c r="FE24" i="2"/>
  <c r="FE26" i="2"/>
  <c r="FE21" i="2"/>
  <c r="CL24" i="2"/>
  <c r="CR26" i="2"/>
  <c r="DR24" i="2"/>
  <c r="DU23" i="2"/>
  <c r="K8" i="1"/>
  <c r="L8" i="1" s="1"/>
  <c r="K10" i="1"/>
  <c r="L10" i="1" s="1"/>
  <c r="K16" i="1"/>
  <c r="L16" i="1" s="1"/>
  <c r="K18" i="1"/>
  <c r="L18" i="1" s="1"/>
  <c r="F62" i="1"/>
  <c r="M8" i="2"/>
  <c r="AO8" i="2"/>
  <c r="AO9" i="2" s="1"/>
  <c r="EQ11" i="2"/>
  <c r="FZ45" i="2"/>
  <c r="FZ26" i="2"/>
  <c r="FZ31" i="2"/>
  <c r="FZ42" i="2" s="1"/>
  <c r="FZ43" i="2" s="1"/>
  <c r="GB20" i="2"/>
  <c r="GE20" i="2" s="1"/>
  <c r="FZ24" i="2"/>
  <c r="H45" i="2"/>
  <c r="H26" i="2"/>
  <c r="H24" i="2"/>
  <c r="Q45" i="2"/>
  <c r="Q26" i="2"/>
  <c r="Q24" i="2"/>
  <c r="Q21" i="2"/>
  <c r="Y45" i="2"/>
  <c r="Y24" i="2"/>
  <c r="Y26" i="2"/>
  <c r="Y21" i="2"/>
  <c r="AG45" i="2"/>
  <c r="AG26" i="2"/>
  <c r="AG24" i="2"/>
  <c r="AG21" i="2"/>
  <c r="AX45" i="2"/>
  <c r="AX24" i="2"/>
  <c r="AX21" i="2"/>
  <c r="BF20" i="2"/>
  <c r="BN45" i="2"/>
  <c r="BN24" i="2"/>
  <c r="BN21" i="2"/>
  <c r="CQ26" i="2"/>
  <c r="CQ24" i="2"/>
  <c r="CQ21" i="2"/>
  <c r="CQ45" i="2"/>
  <c r="CZ45" i="2"/>
  <c r="CZ26" i="2"/>
  <c r="CZ24" i="2"/>
  <c r="DJ45" i="2"/>
  <c r="DJ24" i="2"/>
  <c r="DJ21" i="2"/>
  <c r="EE20" i="2"/>
  <c r="EM45" i="2"/>
  <c r="EM26" i="2"/>
  <c r="EM24" i="2"/>
  <c r="EM21" i="2"/>
  <c r="GA45" i="2"/>
  <c r="GA26" i="2"/>
  <c r="GA31" i="2"/>
  <c r="GA42" i="2" s="1"/>
  <c r="GA43" i="2" s="1"/>
  <c r="GA24" i="2"/>
  <c r="GA21" i="2"/>
  <c r="DP21" i="2"/>
  <c r="AO23" i="2"/>
  <c r="AM24" i="2"/>
  <c r="ES24" i="2"/>
  <c r="CC45" i="2"/>
  <c r="CC24" i="2"/>
  <c r="CC26" i="2"/>
  <c r="CC21" i="2"/>
  <c r="FS45" i="2"/>
  <c r="FS21" i="2"/>
  <c r="X24" i="2"/>
  <c r="E42" i="2"/>
  <c r="E43" i="2" s="1"/>
  <c r="F39" i="2"/>
  <c r="M39" i="2" s="1"/>
  <c r="DS31" i="2"/>
  <c r="DS42" i="2" s="1"/>
  <c r="DS43" i="2" s="1"/>
  <c r="DS20" i="2"/>
  <c r="DU20" i="2" s="1"/>
  <c r="ES21" i="2"/>
  <c r="I45" i="2"/>
  <c r="I24" i="2"/>
  <c r="I26" i="2"/>
  <c r="I21" i="2"/>
  <c r="R45" i="2"/>
  <c r="R24" i="2"/>
  <c r="R21" i="2"/>
  <c r="Z45" i="2"/>
  <c r="Z24" i="2"/>
  <c r="Z26" i="2"/>
  <c r="Z21" i="2"/>
  <c r="AH45" i="2"/>
  <c r="AH24" i="2"/>
  <c r="AH21" i="2"/>
  <c r="AY45" i="2"/>
  <c r="AY26" i="2"/>
  <c r="AY21" i="2"/>
  <c r="BG45" i="2"/>
  <c r="BQ20" i="2"/>
  <c r="BQ21" i="2" s="1"/>
  <c r="BG26" i="2"/>
  <c r="BG21" i="2"/>
  <c r="BG24" i="2"/>
  <c r="CI45" i="2"/>
  <c r="CI26" i="2"/>
  <c r="CI24" i="2"/>
  <c r="CI21" i="2"/>
  <c r="DA45" i="2"/>
  <c r="DA24" i="2"/>
  <c r="DA26" i="2"/>
  <c r="DA21" i="2"/>
  <c r="EF45" i="2"/>
  <c r="EF26" i="2"/>
  <c r="EF24" i="2"/>
  <c r="GC45" i="2"/>
  <c r="GC31" i="2"/>
  <c r="GC42" i="2" s="1"/>
  <c r="GC43" i="2" s="1"/>
  <c r="GC24" i="2"/>
  <c r="GC26" i="2"/>
  <c r="GC21" i="2"/>
  <c r="M23" i="2"/>
  <c r="FJ24" i="2"/>
  <c r="P26" i="2"/>
  <c r="AX26" i="2"/>
  <c r="FV26" i="2"/>
  <c r="CR42" i="2"/>
  <c r="CR43" i="2" s="1"/>
  <c r="CY28" i="2"/>
  <c r="L45" i="2"/>
  <c r="L24" i="2"/>
  <c r="L26" i="2"/>
  <c r="L21" i="2"/>
  <c r="CL26" i="2"/>
  <c r="CL21" i="2"/>
  <c r="BT21" i="2"/>
  <c r="F11" i="2"/>
  <c r="DC11" i="2"/>
  <c r="DN11" i="2" s="1"/>
  <c r="GE11" i="2"/>
  <c r="J45" i="2"/>
  <c r="J24" i="2"/>
  <c r="J26" i="2"/>
  <c r="J21" i="2"/>
  <c r="S45" i="2"/>
  <c r="S26" i="2"/>
  <c r="S21" i="2"/>
  <c r="AA20" i="2"/>
  <c r="AI45" i="2"/>
  <c r="AI26" i="2"/>
  <c r="AI21" i="2"/>
  <c r="AQ45" i="2"/>
  <c r="AQ26" i="2"/>
  <c r="AQ21" i="2"/>
  <c r="AZ45" i="2"/>
  <c r="AZ26" i="2"/>
  <c r="AZ24" i="2"/>
  <c r="AZ21" i="2"/>
  <c r="CA45" i="2"/>
  <c r="CA26" i="2"/>
  <c r="CA24" i="2"/>
  <c r="CA21" i="2"/>
  <c r="CE20" i="2"/>
  <c r="CJ45" i="2"/>
  <c r="CJ26" i="2"/>
  <c r="CJ24" i="2"/>
  <c r="CS45" i="2"/>
  <c r="CS24" i="2"/>
  <c r="CS26" i="2"/>
  <c r="CS21" i="2"/>
  <c r="DB20" i="2"/>
  <c r="DX45" i="2"/>
  <c r="DX26" i="2"/>
  <c r="DX24" i="2"/>
  <c r="EG45" i="2"/>
  <c r="EG24" i="2"/>
  <c r="EG26" i="2"/>
  <c r="EG21" i="2"/>
  <c r="EP20" i="2"/>
  <c r="EP24" i="2" s="1"/>
  <c r="EO45" i="2"/>
  <c r="EO24" i="2"/>
  <c r="EO26" i="2"/>
  <c r="EO21" i="2"/>
  <c r="BL21" i="2"/>
  <c r="DX21" i="2"/>
  <c r="P24" i="2"/>
  <c r="S24" i="2"/>
  <c r="AY24" i="2"/>
  <c r="BN26" i="2"/>
  <c r="DF30" i="2"/>
  <c r="DF42" i="2" s="1"/>
  <c r="DF43" i="2" s="1"/>
  <c r="DF20" i="2"/>
  <c r="K45" i="2"/>
  <c r="K26" i="2"/>
  <c r="K21" i="2"/>
  <c r="T20" i="2"/>
  <c r="T24" i="2" s="1"/>
  <c r="AB45" i="2"/>
  <c r="AB24" i="2"/>
  <c r="AB26" i="2"/>
  <c r="AB21" i="2"/>
  <c r="AJ20" i="2"/>
  <c r="AR45" i="2"/>
  <c r="AR24" i="2"/>
  <c r="AT20" i="2"/>
  <c r="AT21" i="2" s="1"/>
  <c r="AR26" i="2"/>
  <c r="AR21" i="2"/>
  <c r="BS26" i="2"/>
  <c r="BS45" i="2"/>
  <c r="BS24" i="2"/>
  <c r="BS21" i="2"/>
  <c r="CB45" i="2"/>
  <c r="CB26" i="2"/>
  <c r="CB24" i="2"/>
  <c r="CK45" i="2"/>
  <c r="CK24" i="2"/>
  <c r="CK26" i="2"/>
  <c r="CK21" i="2"/>
  <c r="CT45" i="2"/>
  <c r="CT24" i="2"/>
  <c r="CT21" i="2"/>
  <c r="DO45" i="2"/>
  <c r="DO26" i="2"/>
  <c r="DO24" i="2"/>
  <c r="DO21" i="2"/>
  <c r="DY20" i="2"/>
  <c r="EH45" i="2"/>
  <c r="EH24" i="2"/>
  <c r="EH26" i="2"/>
  <c r="EH21" i="2"/>
  <c r="AP22" i="2"/>
  <c r="C22" i="2" s="1"/>
  <c r="DN23" i="2"/>
  <c r="BQ26" i="2"/>
  <c r="CD26" i="2"/>
  <c r="AT42" i="2"/>
  <c r="AT43" i="2" s="1"/>
  <c r="BF28" i="2"/>
  <c r="CN29" i="2"/>
  <c r="EX45" i="2"/>
  <c r="EX24" i="2"/>
  <c r="FF45" i="2"/>
  <c r="FF24" i="2"/>
  <c r="FN45" i="2"/>
  <c r="FN40" i="2"/>
  <c r="FN42" i="2" s="1"/>
  <c r="FN43" i="2" s="1"/>
  <c r="FN24" i="2"/>
  <c r="GD45" i="2"/>
  <c r="GD31" i="2"/>
  <c r="GD42" i="2" s="1"/>
  <c r="GD43" i="2" s="1"/>
  <c r="GD24" i="2"/>
  <c r="FS24" i="2"/>
  <c r="AT24" i="2"/>
  <c r="BR24" i="2"/>
  <c r="ES26" i="2"/>
  <c r="AA42" i="2"/>
  <c r="AA43" i="2" s="1"/>
  <c r="AJ29" i="2"/>
  <c r="AP30" i="2"/>
  <c r="ER42" i="2"/>
  <c r="ER43" i="2" s="1"/>
  <c r="ES31" i="2"/>
  <c r="AO32" i="2"/>
  <c r="BR42" i="2"/>
  <c r="BR43" i="2" s="1"/>
  <c r="CN35" i="2"/>
  <c r="FO45" i="2"/>
  <c r="FO40" i="2"/>
  <c r="EX21" i="2"/>
  <c r="FF21" i="2"/>
  <c r="FN21" i="2"/>
  <c r="GD21" i="2"/>
  <c r="CR24" i="2"/>
  <c r="DW24" i="2"/>
  <c r="FV24" i="2"/>
  <c r="BW24" i="2"/>
  <c r="CM24" i="2"/>
  <c r="EI24" i="2"/>
  <c r="EY24" i="2"/>
  <c r="FO24" i="2"/>
  <c r="AE26" i="2"/>
  <c r="FJ26" i="2"/>
  <c r="FK25" i="2"/>
  <c r="EX26" i="2"/>
  <c r="FN26" i="2"/>
  <c r="GD26" i="2"/>
  <c r="P29" i="2"/>
  <c r="AK42" i="2"/>
  <c r="AM29" i="2"/>
  <c r="DU29" i="2"/>
  <c r="FP40" i="2"/>
  <c r="FP42" i="2" s="1"/>
  <c r="FP43" i="2" s="1"/>
  <c r="FP45" i="2"/>
  <c r="BO21" i="2"/>
  <c r="BW21" i="2"/>
  <c r="CM21" i="2"/>
  <c r="CU21" i="2"/>
  <c r="DK21" i="2"/>
  <c r="EA21" i="2"/>
  <c r="EI21" i="2"/>
  <c r="EY21" i="2"/>
  <c r="FG21" i="2"/>
  <c r="FO21" i="2"/>
  <c r="FW23" i="2"/>
  <c r="FW24" i="2" s="1"/>
  <c r="BH24" i="2"/>
  <c r="DD24" i="2"/>
  <c r="DT24" i="2"/>
  <c r="EJ24" i="2"/>
  <c r="EZ24" i="2"/>
  <c r="FP24" i="2"/>
  <c r="DN25" i="2"/>
  <c r="BW26" i="2"/>
  <c r="CM26" i="2"/>
  <c r="EI26" i="2"/>
  <c r="EY26" i="2"/>
  <c r="FO26" i="2"/>
  <c r="AE42" i="2"/>
  <c r="AE43" i="2" s="1"/>
  <c r="CZ42" i="2"/>
  <c r="CZ43" i="2" s="1"/>
  <c r="DC30" i="2"/>
  <c r="DN30" i="2" s="1"/>
  <c r="Y42" i="2"/>
  <c r="Y43" i="2" s="1"/>
  <c r="AA36" i="2"/>
  <c r="AP36" i="2" s="1"/>
  <c r="C36" i="2" s="1"/>
  <c r="U45" i="2"/>
  <c r="U26" i="2"/>
  <c r="AC45" i="2"/>
  <c r="AC26" i="2"/>
  <c r="AK45" i="2"/>
  <c r="AK26" i="2"/>
  <c r="AS45" i="2"/>
  <c r="AS26" i="2"/>
  <c r="BA45" i="2"/>
  <c r="BA26" i="2"/>
  <c r="BI45" i="2"/>
  <c r="BI26" i="2"/>
  <c r="BY45" i="2"/>
  <c r="BY26" i="2"/>
  <c r="CG45" i="2"/>
  <c r="CG26" i="2"/>
  <c r="CO45" i="2"/>
  <c r="CO26" i="2"/>
  <c r="CW20" i="2"/>
  <c r="DE45" i="2"/>
  <c r="DE26" i="2"/>
  <c r="DM20" i="2"/>
  <c r="DM21" i="2" s="1"/>
  <c r="EC45" i="2"/>
  <c r="EC26" i="2"/>
  <c r="EK45" i="2"/>
  <c r="EK26" i="2"/>
  <c r="FA45" i="2"/>
  <c r="FA26" i="2"/>
  <c r="FI45" i="2"/>
  <c r="FI26" i="2"/>
  <c r="FQ45" i="2"/>
  <c r="FQ40" i="2"/>
  <c r="FQ42" i="2" s="1"/>
  <c r="FQ43" i="2" s="1"/>
  <c r="FQ26" i="2"/>
  <c r="FY45" i="2"/>
  <c r="FY26" i="2"/>
  <c r="BH21" i="2"/>
  <c r="CF21" i="2"/>
  <c r="CV21" i="2"/>
  <c r="DD21" i="2"/>
  <c r="DL21" i="2"/>
  <c r="DT21" i="2"/>
  <c r="EB21" i="2"/>
  <c r="EJ21" i="2"/>
  <c r="ER21" i="2"/>
  <c r="EZ21" i="2"/>
  <c r="FH21" i="2"/>
  <c r="FP21" i="2"/>
  <c r="CY23" i="2"/>
  <c r="GB24" i="2"/>
  <c r="BI24" i="2"/>
  <c r="BY24" i="2"/>
  <c r="CO24" i="2"/>
  <c r="DE24" i="2"/>
  <c r="EK24" i="2"/>
  <c r="FA24" i="2"/>
  <c r="FQ24" i="2"/>
  <c r="AM26" i="2"/>
  <c r="BH26" i="2"/>
  <c r="BX26" i="2"/>
  <c r="DD26" i="2"/>
  <c r="DT26" i="2"/>
  <c r="EJ26" i="2"/>
  <c r="EZ26" i="2"/>
  <c r="FP26" i="2"/>
  <c r="CL42" i="2"/>
  <c r="CL43" i="2" s="1"/>
  <c r="FW28" i="2"/>
  <c r="AQ42" i="2"/>
  <c r="AQ43" i="2" s="1"/>
  <c r="BF29" i="2"/>
  <c r="AP32" i="2"/>
  <c r="C32" i="2" s="1"/>
  <c r="EP35" i="2"/>
  <c r="CN39" i="2"/>
  <c r="N45" i="2"/>
  <c r="N26" i="2"/>
  <c r="V45" i="2"/>
  <c r="V26" i="2"/>
  <c r="AD45" i="2"/>
  <c r="AD26" i="2"/>
  <c r="AL45" i="2"/>
  <c r="AL26" i="2"/>
  <c r="BB45" i="2"/>
  <c r="BB26" i="2"/>
  <c r="BJ45" i="2"/>
  <c r="BJ26" i="2"/>
  <c r="BR45" i="2"/>
  <c r="BR26" i="2"/>
  <c r="BZ45" i="2"/>
  <c r="BZ26" i="2"/>
  <c r="CH45" i="2"/>
  <c r="CH26" i="2"/>
  <c r="CP45" i="2"/>
  <c r="CP26" i="2"/>
  <c r="CX45" i="2"/>
  <c r="CX26" i="2"/>
  <c r="DV45" i="2"/>
  <c r="DV26" i="2"/>
  <c r="EL45" i="2"/>
  <c r="EL26" i="2"/>
  <c r="ET45" i="2"/>
  <c r="ET26" i="2"/>
  <c r="FB45" i="2"/>
  <c r="FB26" i="2"/>
  <c r="FR45" i="2"/>
  <c r="FR40" i="2"/>
  <c r="FR42" i="2" s="1"/>
  <c r="FR43" i="2" s="1"/>
  <c r="FR26" i="2"/>
  <c r="U21" i="2"/>
  <c r="AC21" i="2"/>
  <c r="AK21" i="2"/>
  <c r="AS21" i="2"/>
  <c r="BA21" i="2"/>
  <c r="BI21" i="2"/>
  <c r="BY21" i="2"/>
  <c r="CG21" i="2"/>
  <c r="CO21" i="2"/>
  <c r="DE21" i="2"/>
  <c r="EC21" i="2"/>
  <c r="EK21" i="2"/>
  <c r="FA21" i="2"/>
  <c r="FI21" i="2"/>
  <c r="FQ21" i="2"/>
  <c r="FY21" i="2"/>
  <c r="GE23" i="2"/>
  <c r="BJ24" i="2"/>
  <c r="BZ24" i="2"/>
  <c r="CP24" i="2"/>
  <c r="DV24" i="2"/>
  <c r="EL24" i="2"/>
  <c r="FB24" i="2"/>
  <c r="FR24" i="2"/>
  <c r="M25" i="2"/>
  <c r="DW26" i="2"/>
  <c r="GB26" i="2"/>
  <c r="CN28" i="2"/>
  <c r="CN30" i="2"/>
  <c r="AP35" i="2"/>
  <c r="BI42" i="2"/>
  <c r="BI43" i="2" s="1"/>
  <c r="BQ39" i="2"/>
  <c r="CV45" i="2"/>
  <c r="DZ42" i="2"/>
  <c r="ED35" i="2"/>
  <c r="T37" i="2"/>
  <c r="T42" i="2" s="1"/>
  <c r="T43" i="2" s="1"/>
  <c r="R42" i="2"/>
  <c r="R43" i="2" s="1"/>
  <c r="AA45" i="2"/>
  <c r="DR45" i="2"/>
  <c r="EN45" i="2"/>
  <c r="EN26" i="2"/>
  <c r="EN24" i="2"/>
  <c r="EV45" i="2"/>
  <c r="EV26" i="2"/>
  <c r="EV24" i="2"/>
  <c r="FD45" i="2"/>
  <c r="FD26" i="2"/>
  <c r="FD24" i="2"/>
  <c r="FL45" i="2"/>
  <c r="FL26" i="2"/>
  <c r="FL40" i="2"/>
  <c r="FL24" i="2"/>
  <c r="FT45" i="2"/>
  <c r="FT40" i="2"/>
  <c r="FT26" i="2"/>
  <c r="FT24" i="2"/>
  <c r="CF24" i="2"/>
  <c r="CV24" i="2"/>
  <c r="DL24" i="2"/>
  <c r="EB24" i="2"/>
  <c r="ER24" i="2"/>
  <c r="FH24" i="2"/>
  <c r="CW26" i="2"/>
  <c r="BO26" i="2"/>
  <c r="CU26" i="2"/>
  <c r="DK26" i="2"/>
  <c r="EA26" i="2"/>
  <c r="FG26" i="2"/>
  <c r="BD42" i="2"/>
  <c r="BD43" i="2" s="1"/>
  <c r="DO43" i="2"/>
  <c r="FW30" i="2"/>
  <c r="EQ33" i="2"/>
  <c r="BX34" i="2"/>
  <c r="CN34" i="2" s="1"/>
  <c r="CE45" i="2"/>
  <c r="EB45" i="2"/>
  <c r="X26" i="2"/>
  <c r="CF26" i="2"/>
  <c r="DL26" i="2"/>
  <c r="ER26" i="2"/>
  <c r="FH26" i="2"/>
  <c r="X43" i="2"/>
  <c r="AJ42" i="2"/>
  <c r="AH43" i="2"/>
  <c r="FY31" i="2"/>
  <c r="FY42" i="2" s="1"/>
  <c r="FY43" i="2" s="1"/>
  <c r="CN32" i="2"/>
  <c r="BS42" i="2"/>
  <c r="BS43" i="2" s="1"/>
  <c r="C33" i="2"/>
  <c r="AP34" i="2"/>
  <c r="C34" i="2" s="1"/>
  <c r="BZ42" i="2"/>
  <c r="BZ43" i="2" s="1"/>
  <c r="CE34" i="2"/>
  <c r="CE42" i="2" s="1"/>
  <c r="CE43" i="2" s="1"/>
  <c r="X45" i="2"/>
  <c r="BQ45" i="2"/>
  <c r="FV45" i="2"/>
  <c r="AP25" i="2"/>
  <c r="F42" i="2"/>
  <c r="F43" i="2" s="1"/>
  <c r="FJ42" i="2"/>
  <c r="FJ43" i="2" s="1"/>
  <c r="EV43" i="2"/>
  <c r="C38" i="2"/>
  <c r="AP39" i="2"/>
  <c r="CD42" i="2"/>
  <c r="CD43" i="2" s="1"/>
  <c r="EP42" i="2"/>
  <c r="EP43" i="2" s="1"/>
  <c r="CL45" i="2"/>
  <c r="M28" i="2"/>
  <c r="BX42" i="2"/>
  <c r="BX43" i="2" s="1"/>
  <c r="GE28" i="2"/>
  <c r="DW34" i="2"/>
  <c r="DW42" i="2" s="1"/>
  <c r="DW43" i="2" s="1"/>
  <c r="AP38" i="2"/>
  <c r="EQ38" i="2"/>
  <c r="AP41" i="2"/>
  <c r="C41" i="2" s="1"/>
  <c r="BF41" i="2"/>
  <c r="CI42" i="2"/>
  <c r="CI43" i="2" s="1"/>
  <c r="CY44" i="2"/>
  <c r="CR45" i="2"/>
  <c r="EP45" i="2"/>
  <c r="FS26" i="2"/>
  <c r="P42" i="2"/>
  <c r="P43" i="2" s="1"/>
  <c r="ES42" i="2"/>
  <c r="ES43" i="2" s="1"/>
  <c r="DE43" i="2"/>
  <c r="DM42" i="2"/>
  <c r="DM43" i="2" s="1"/>
  <c r="DM30" i="2"/>
  <c r="DR42" i="2"/>
  <c r="DR43" i="2" s="1"/>
  <c r="CW45" i="2"/>
  <c r="ES45" i="2"/>
  <c r="AP28" i="2"/>
  <c r="DN28" i="2"/>
  <c r="BG43" i="2"/>
  <c r="AP40" i="2"/>
  <c r="BF40" i="2"/>
  <c r="P45" i="2"/>
  <c r="FJ45" i="2"/>
  <c r="FK44" i="2"/>
  <c r="BD45" i="2"/>
  <c r="FW44" i="2"/>
  <c r="FW45" i="2" s="1"/>
  <c r="AP44" i="2"/>
  <c r="C44" i="2" s="1"/>
  <c r="BM42" i="2"/>
  <c r="DU44" i="2"/>
  <c r="AT45" i="2"/>
  <c r="ED45" i="2"/>
  <c r="CW40" i="2"/>
  <c r="CY40" i="2" s="1"/>
  <c r="GB45" i="2"/>
  <c r="AE39" i="2"/>
  <c r="AR42" i="2"/>
  <c r="AR43" i="2" s="1"/>
  <c r="DU21" i="2" l="1"/>
  <c r="DU26" i="2"/>
  <c r="GE21" i="2"/>
  <c r="GE45" i="2"/>
  <c r="GE26" i="2"/>
  <c r="BF26" i="2"/>
  <c r="BF21" i="2"/>
  <c r="DU24" i="2"/>
  <c r="DH45" i="2"/>
  <c r="DH26" i="2"/>
  <c r="DH24" i="2"/>
  <c r="DH21" i="2"/>
  <c r="E45" i="2"/>
  <c r="E26" i="2"/>
  <c r="E21" i="2"/>
  <c r="E24" i="2"/>
  <c r="BX45" i="2"/>
  <c r="BX21" i="2"/>
  <c r="M42" i="2"/>
  <c r="M43" i="2" s="1"/>
  <c r="C28" i="2"/>
  <c r="DU42" i="2"/>
  <c r="DU43" i="2" s="1"/>
  <c r="EQ35" i="2"/>
  <c r="EQ42" i="2" s="1"/>
  <c r="EQ43" i="2" s="1"/>
  <c r="CN42" i="2"/>
  <c r="CN43" i="2" s="1"/>
  <c r="DU31" i="2"/>
  <c r="C30" i="2"/>
  <c r="DY45" i="2"/>
  <c r="DY24" i="2"/>
  <c r="DY26" i="2"/>
  <c r="DY21" i="2"/>
  <c r="EQ20" i="2"/>
  <c r="C39" i="2"/>
  <c r="EE26" i="2"/>
  <c r="EE45" i="2"/>
  <c r="EE24" i="2"/>
  <c r="EE21" i="2"/>
  <c r="BP26" i="2"/>
  <c r="BP24" i="2"/>
  <c r="BP21" i="2"/>
  <c r="BP45" i="2"/>
  <c r="BX24" i="2"/>
  <c r="AP37" i="2"/>
  <c r="C37" i="2" s="1"/>
  <c r="AJ43" i="2"/>
  <c r="AO42" i="2"/>
  <c r="AO43" i="2" s="1"/>
  <c r="ED42" i="2"/>
  <c r="ED43" i="2" s="1"/>
  <c r="DZ43" i="2"/>
  <c r="FO42" i="2"/>
  <c r="FS40" i="2"/>
  <c r="DM24" i="2"/>
  <c r="AJ26" i="2"/>
  <c r="AJ24" i="2"/>
  <c r="AJ21" i="2"/>
  <c r="AJ45" i="2"/>
  <c r="AO20" i="2"/>
  <c r="CN20" i="2"/>
  <c r="CN24" i="2" s="1"/>
  <c r="M9" i="2"/>
  <c r="BQ24" i="2"/>
  <c r="FW26" i="2"/>
  <c r="FW21" i="2"/>
  <c r="J62" i="1"/>
  <c r="K20" i="1"/>
  <c r="L20" i="1" s="1"/>
  <c r="CY42" i="2"/>
  <c r="CY43" i="2" s="1"/>
  <c r="DU45" i="2"/>
  <c r="CW42" i="2"/>
  <c r="CW43" i="2" s="1"/>
  <c r="BD26" i="2"/>
  <c r="DM26" i="2"/>
  <c r="AO29" i="2"/>
  <c r="AP29" i="2" s="1"/>
  <c r="DF45" i="2"/>
  <c r="DF26" i="2"/>
  <c r="DF24" i="2"/>
  <c r="DF21" i="2"/>
  <c r="BF24" i="2"/>
  <c r="AT26" i="2"/>
  <c r="FV40" i="2"/>
  <c r="FV42" i="2" s="1"/>
  <c r="FV43" i="2" s="1"/>
  <c r="FT42" i="2"/>
  <c r="FT43" i="2" s="1"/>
  <c r="AK43" i="2"/>
  <c r="AM42" i="2"/>
  <c r="AM43" i="2" s="1"/>
  <c r="EP21" i="2"/>
  <c r="EP26" i="2"/>
  <c r="GB31" i="2"/>
  <c r="GB42" i="2" s="1"/>
  <c r="GB43" i="2" s="1"/>
  <c r="GB21" i="2"/>
  <c r="AP20" i="2"/>
  <c r="AP21" i="2" s="1"/>
  <c r="P21" i="2"/>
  <c r="FX42" i="2"/>
  <c r="FX43" i="2" s="1"/>
  <c r="GE9" i="2"/>
  <c r="GE24" i="2"/>
  <c r="BD24" i="2"/>
  <c r="BF42" i="2"/>
  <c r="BF43" i="2" s="1"/>
  <c r="DB45" i="2"/>
  <c r="DB24" i="2"/>
  <c r="DB26" i="2"/>
  <c r="DB21" i="2"/>
  <c r="CE26" i="2"/>
  <c r="CE21" i="2"/>
  <c r="CE24" i="2"/>
  <c r="AA26" i="2"/>
  <c r="AA21" i="2"/>
  <c r="AA24" i="2"/>
  <c r="DC20" i="2"/>
  <c r="AP8" i="2"/>
  <c r="AP9" i="2" s="1"/>
  <c r="AP45" i="2"/>
  <c r="BF45" i="2"/>
  <c r="AP26" i="2"/>
  <c r="CY45" i="2"/>
  <c r="AO24" i="2"/>
  <c r="AP23" i="2"/>
  <c r="AP24" i="2" s="1"/>
  <c r="DI45" i="2"/>
  <c r="DI24" i="2"/>
  <c r="DI26" i="2"/>
  <c r="DI21" i="2"/>
  <c r="BP42" i="2"/>
  <c r="BP43" i="2" s="1"/>
  <c r="BM43" i="2"/>
  <c r="C25" i="2"/>
  <c r="DM45" i="2"/>
  <c r="DC42" i="2"/>
  <c r="FW40" i="2"/>
  <c r="C40" i="2" s="1"/>
  <c r="FL42" i="2"/>
  <c r="CW24" i="2"/>
  <c r="CW21" i="2"/>
  <c r="T45" i="2"/>
  <c r="T26" i="2"/>
  <c r="T21" i="2"/>
  <c r="F20" i="2"/>
  <c r="M11" i="2"/>
  <c r="C11" i="2" s="1"/>
  <c r="C23" i="2"/>
  <c r="DS45" i="2"/>
  <c r="DS26" i="2"/>
  <c r="DS21" i="2"/>
  <c r="DS24" i="2"/>
  <c r="CY20" i="2"/>
  <c r="CY24" i="2" s="1"/>
  <c r="FJ21" i="2"/>
  <c r="FK20" i="2"/>
  <c r="ED24" i="2"/>
  <c r="ED21" i="2"/>
  <c r="C29" i="2" l="1"/>
  <c r="C42" i="2" s="1"/>
  <c r="C43" i="2" s="1"/>
  <c r="AP42" i="2"/>
  <c r="AP43" i="2" s="1"/>
  <c r="DN20" i="2"/>
  <c r="DC21" i="2"/>
  <c r="DC26" i="2"/>
  <c r="DC45" i="2"/>
  <c r="DC24" i="2"/>
  <c r="BQ42" i="2"/>
  <c r="BQ43" i="2" s="1"/>
  <c r="C8" i="2"/>
  <c r="C9" i="2" s="1"/>
  <c r="FK21" i="2"/>
  <c r="FK24" i="2"/>
  <c r="GE31" i="2"/>
  <c r="GE42" i="2" s="1"/>
  <c r="GE43" i="2" s="1"/>
  <c r="FK45" i="2"/>
  <c r="CN21" i="2"/>
  <c r="CN45" i="2"/>
  <c r="CN26" i="2"/>
  <c r="FO43" i="2"/>
  <c r="FS42" i="2"/>
  <c r="FS43" i="2" s="1"/>
  <c r="AO21" i="2"/>
  <c r="AO26" i="2"/>
  <c r="AO45" i="2"/>
  <c r="FK26" i="2"/>
  <c r="EQ21" i="2"/>
  <c r="EQ24" i="2"/>
  <c r="EQ26" i="2"/>
  <c r="EQ45" i="2"/>
  <c r="C31" i="2"/>
  <c r="C35" i="2"/>
  <c r="FL43" i="2"/>
  <c r="CY21" i="2"/>
  <c r="CY26" i="2"/>
  <c r="M20" i="2"/>
  <c r="F21" i="2"/>
  <c r="F45" i="2"/>
  <c r="F24" i="2"/>
  <c r="F26" i="2"/>
  <c r="DN42" i="2"/>
  <c r="DN43" i="2" s="1"/>
  <c r="DC43" i="2"/>
  <c r="FW42" i="2" l="1"/>
  <c r="FW43" i="2" s="1"/>
  <c r="DN21" i="2"/>
  <c r="DN45" i="2"/>
  <c r="DN24" i="2"/>
  <c r="DN26" i="2"/>
  <c r="M21" i="2"/>
  <c r="C20" i="2"/>
  <c r="M45" i="2"/>
  <c r="M24" i="2"/>
  <c r="M26" i="2"/>
  <c r="C21" i="2" l="1"/>
  <c r="C45" i="2"/>
  <c r="C26" i="2"/>
  <c r="C24" i="2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1"/>
            <color theme="1"/>
            <rFont val="Tahoma"/>
            <family val="2"/>
            <scheme val="minor"/>
          </rPr>
          <t>======
ID#AAAAawL6tpc
ผู้สร้าง    (2022-06-10 06:01:01)
1104</t>
        </r>
      </text>
    </comment>
    <comment ref="E6" authorId="0" shapeId="0">
      <text>
        <r>
          <rPr>
            <sz val="11"/>
            <color theme="1"/>
            <rFont val="Tahoma"/>
            <family val="2"/>
            <scheme val="minor"/>
          </rPr>
          <t>======
ID#AAAAawL6tno
ผู้สร้าง    (2022-06-10 06:01:01)
1112</t>
        </r>
      </text>
    </comment>
    <comment ref="G6" authorId="0" shapeId="0">
      <text>
        <r>
          <rPr>
            <sz val="11"/>
            <color theme="1"/>
            <rFont val="Tahoma"/>
            <family val="2"/>
            <scheme val="minor"/>
          </rPr>
          <t>======
ID#AAAAawL6tqw
ผู้สร้าง    (2022-06-10 06:01:01)
1107</t>
        </r>
      </text>
    </comment>
    <comment ref="H6" authorId="0" shapeId="0">
      <text>
        <r>
          <rPr>
            <sz val="11"/>
            <color theme="1"/>
            <rFont val="Tahoma"/>
            <family val="2"/>
            <scheme val="minor"/>
          </rPr>
          <t>======
ID#AAAAawL6tk4
ผู้สร้าง    (2022-06-10 06:01:01)
1108</t>
        </r>
      </text>
    </comment>
    <comment ref="I6" authorId="0" shapeId="0">
      <text>
        <r>
          <rPr>
            <sz val="11"/>
            <color theme="1"/>
            <rFont val="Tahoma"/>
            <family val="2"/>
            <scheme val="minor"/>
          </rPr>
          <t>======
ID#AAAAawL6tpQ
ผู้สร้าง    (2022-06-10 06:01:01)
1109</t>
        </r>
      </text>
    </comment>
    <comment ref="J6" authorId="0" shapeId="0">
      <text>
        <r>
          <rPr>
            <sz val="11"/>
            <color theme="1"/>
            <rFont val="Tahoma"/>
            <family val="2"/>
            <scheme val="minor"/>
          </rPr>
          <t>======
ID#AAAAawL6tlY
ผู้สร้าง    (2022-06-10 06:01:01)
1110</t>
        </r>
      </text>
    </comment>
    <comment ref="K6" authorId="0" shapeId="0">
      <text>
        <r>
          <rPr>
            <sz val="11"/>
            <color theme="1"/>
            <rFont val="Tahoma"/>
            <family val="2"/>
            <scheme val="minor"/>
          </rPr>
          <t>======
ID#AAAAawL6tr4
ผู้สร้าง    (2022-06-10 06:01:01)
1111</t>
        </r>
      </text>
    </comment>
    <comment ref="L6" authorId="0" shapeId="0">
      <text>
        <r>
          <rPr>
            <sz val="11"/>
            <color theme="1"/>
            <rFont val="Tahoma"/>
            <family val="2"/>
            <scheme val="minor"/>
          </rPr>
          <t>======
ID#AAAAawL6tkY
ผู้สร้าง    (2022-06-10 06:01:01)
1113</t>
        </r>
      </text>
    </comment>
    <comment ref="N6" authorId="0" shapeId="0">
      <text>
        <r>
          <rPr>
            <sz val="11"/>
            <color theme="1"/>
            <rFont val="Tahoma"/>
            <family val="2"/>
            <scheme val="minor"/>
          </rPr>
          <t>======
ID#AAAAawL6tmo
ผู้สร้าง    (2022-06-10 06:01:01)
2201</t>
        </r>
      </text>
    </comment>
    <comment ref="O6" authorId="0" shapeId="0">
      <text>
        <r>
          <rPr>
            <sz val="11"/>
            <color theme="1"/>
            <rFont val="Tahoma"/>
            <family val="2"/>
            <scheme val="minor"/>
          </rPr>
          <t>======
ID#AAAAawL6tm0
ผู้สร้าง    (2022-06-10 06:01:01)
2215</t>
        </r>
      </text>
    </comment>
    <comment ref="Q6" authorId="0" shapeId="0">
      <text>
        <r>
          <rPr>
            <sz val="11"/>
            <color theme="1"/>
            <rFont val="Tahoma"/>
            <family val="2"/>
            <scheme val="minor"/>
          </rPr>
          <t>======
ID#AAAAawL6tn8
ผู้สร้าง    (2022-06-10 06:01:01)
2202</t>
        </r>
      </text>
    </comment>
    <comment ref="R6" authorId="0" shapeId="0">
      <text>
        <r>
          <rPr>
            <sz val="11"/>
            <color theme="1"/>
            <rFont val="Tahoma"/>
            <family val="2"/>
            <scheme val="minor"/>
          </rPr>
          <t>======
ID#AAAAawL6trg
ผู้สร้าง    (2022-06-10 06:01:01)
2203</t>
        </r>
      </text>
    </comment>
    <comment ref="S6" authorId="0" shapeId="0">
      <text>
        <r>
          <rPr>
            <sz val="11"/>
            <color theme="1"/>
            <rFont val="Tahoma"/>
            <family val="2"/>
            <scheme val="minor"/>
          </rPr>
          <t>======
ID#AAAAawL6tqE
ผู้สร้าง    (2022-06-10 06:01:01)
2204</t>
        </r>
      </text>
    </comment>
    <comment ref="U6" authorId="0" shapeId="0">
      <text>
        <r>
          <rPr>
            <sz val="11"/>
            <color theme="1"/>
            <rFont val="Tahoma"/>
            <family val="2"/>
            <scheme val="minor"/>
          </rPr>
          <t>======
ID#AAAAawL6trw
ผู้สร้าง    (2022-06-10 06:01:01)
2205</t>
        </r>
      </text>
    </comment>
    <comment ref="V6" authorId="0" shapeId="0">
      <text>
        <r>
          <rPr>
            <sz val="11"/>
            <color theme="1"/>
            <rFont val="Tahoma"/>
            <family val="2"/>
            <scheme val="minor"/>
          </rPr>
          <t>======
ID#AAAAawL6toE
ผู้สร้าง    (2022-06-10 06:01:01)
2224</t>
        </r>
      </text>
    </comment>
    <comment ref="W6" authorId="0" shapeId="0">
      <text>
        <r>
          <rPr>
            <sz val="11"/>
            <color theme="1"/>
            <rFont val="Tahoma"/>
            <family val="2"/>
            <scheme val="minor"/>
          </rPr>
          <t>======
ID#AAAAawL6tjg
ผู้สร้าง    (2022-06-10 06:01:01)
2209</t>
        </r>
      </text>
    </comment>
    <comment ref="Y6" authorId="0" shapeId="0">
      <text>
        <r>
          <rPr>
            <sz val="11"/>
            <color theme="1"/>
            <rFont val="Tahoma"/>
            <family val="2"/>
            <scheme val="minor"/>
          </rPr>
          <t>======
ID#AAAAawL6tkM
ผู้สร้าง    (2022-06-10 06:01:01)
2225</t>
        </r>
      </text>
    </comment>
    <comment ref="Z6" authorId="0" shapeId="0">
      <text>
        <r>
          <rPr>
            <sz val="11"/>
            <color theme="1"/>
            <rFont val="Tahoma"/>
            <family val="2"/>
            <scheme val="minor"/>
          </rPr>
          <t>======
ID#AAAAawL6tp8
ผู้สร้าง    (2022-06-10 06:01:01)
2214</t>
        </r>
      </text>
    </comment>
    <comment ref="AB6" authorId="0" shapeId="0">
      <text>
        <r>
          <rPr>
            <sz val="11"/>
            <color theme="1"/>
            <rFont val="Tahoma"/>
            <family val="2"/>
            <scheme val="minor"/>
          </rPr>
          <t>======
ID#AAAAawL6tk8
ผู้สร้าง    (2022-06-10 06:01:01)
2226</t>
        </r>
      </text>
    </comment>
    <comment ref="AC6" authorId="0" shapeId="0">
      <text>
        <r>
          <rPr>
            <sz val="11"/>
            <color theme="1"/>
            <rFont val="Tahoma"/>
            <family val="2"/>
            <scheme val="minor"/>
          </rPr>
          <t>======
ID#AAAAawL6tr0
ผู้สร้าง    (2022-06-10 06:01:01)
2208</t>
        </r>
      </text>
    </comment>
    <comment ref="AD6" authorId="0" shapeId="0">
      <text>
        <r>
          <rPr>
            <sz val="11"/>
            <color theme="1"/>
            <rFont val="Tahoma"/>
            <family val="2"/>
            <scheme val="minor"/>
          </rPr>
          <t>======
ID#AAAAawL6tow
ผู้สร้าง    (2022-06-10 06:01:01)
2213</t>
        </r>
      </text>
    </comment>
    <comment ref="AF6" authorId="0" shapeId="0">
      <text>
        <r>
          <rPr>
            <sz val="11"/>
            <color theme="1"/>
            <rFont val="Tahoma"/>
            <family val="2"/>
            <scheme val="minor"/>
          </rPr>
          <t>======
ID#AAAAawL6tqY
ผู้สร้าง    (2022-06-10 06:01:01)
2228</t>
        </r>
      </text>
    </comment>
    <comment ref="AG6" authorId="0" shapeId="0">
      <text>
        <r>
          <rPr>
            <sz val="11"/>
            <color theme="1"/>
            <rFont val="Tahoma"/>
            <family val="2"/>
            <scheme val="minor"/>
          </rPr>
          <t>======
ID#AAAAawL6tlk
ผู้สร้าง    (2022-06-10 06:01:01)
2229</t>
        </r>
      </text>
    </comment>
    <comment ref="AH6" authorId="0" shapeId="0">
      <text>
        <r>
          <rPr>
            <sz val="11"/>
            <color theme="1"/>
            <rFont val="Tahoma"/>
            <family val="2"/>
            <scheme val="minor"/>
          </rPr>
          <t>======
ID#AAAAawL6toY
ผู้สร้าง    (2022-06-10 06:01:01)
3456</t>
        </r>
      </text>
    </comment>
    <comment ref="AI6" authorId="0" shapeId="0">
      <text>
        <r>
          <rPr>
            <sz val="11"/>
            <color theme="1"/>
            <rFont val="Tahoma"/>
            <family val="2"/>
            <scheme val="minor"/>
          </rPr>
          <t>======
ID#AAAAawL6tjc
ผู้สร้าง    (2022-06-10 06:01:01)
3467</t>
        </r>
      </text>
    </comment>
    <comment ref="AK6" authorId="0" shapeId="0">
      <text>
        <r>
          <rPr>
            <sz val="11"/>
            <color theme="1"/>
            <rFont val="Tahoma"/>
            <family val="2"/>
            <scheme val="minor"/>
          </rPr>
          <t>======
ID#AAAAawL6tsI
ผู้สร้าง    (2022-06-10 06:01:01)
3468</t>
        </r>
      </text>
    </comment>
    <comment ref="AL6" authorId="0" shapeId="0">
      <text>
        <r>
          <rPr>
            <sz val="11"/>
            <color theme="1"/>
            <rFont val="Tahoma"/>
            <family val="2"/>
            <scheme val="minor"/>
          </rPr>
          <t>======
ID#AAAAawL6tqI
ผู้สร้าง    (2022-06-10 06:01:01)
3457</t>
        </r>
      </text>
    </comment>
    <comment ref="AN6" authorId="0" shapeId="0">
      <text>
        <r>
          <rPr>
            <sz val="11"/>
            <color theme="1"/>
            <rFont val="Tahoma"/>
            <family val="2"/>
            <scheme val="minor"/>
          </rPr>
          <t>======
ID#AAAAawL6tkk
ผู้สร้าง    (2022-06-10 06:01:01)
3425</t>
        </r>
      </text>
    </comment>
    <comment ref="AQ6" authorId="0" shapeId="0">
      <text>
        <r>
          <rPr>
            <sz val="11"/>
            <color theme="1"/>
            <rFont val="Tahoma"/>
            <family val="2"/>
            <scheme val="minor"/>
          </rPr>
          <t>======
ID#AAAAawL6tj8
ผู้สร้าง    (2022-06-10 06:01:01)
7338</t>
        </r>
      </text>
    </comment>
    <comment ref="AR6" authorId="0" shapeId="0">
      <text>
        <r>
          <rPr>
            <sz val="11"/>
            <color theme="1"/>
            <rFont val="Tahoma"/>
            <family val="2"/>
            <scheme val="minor"/>
          </rPr>
          <t>======
ID#AAAAawL6tlI
ผู้สร้าง    (2022-06-10 06:01:01)
8301</t>
        </r>
      </text>
    </comment>
    <comment ref="AS6" authorId="0" shapeId="0">
      <text>
        <r>
          <rPr>
            <sz val="11"/>
            <color theme="1"/>
            <rFont val="Tahoma"/>
            <family val="2"/>
            <scheme val="minor"/>
          </rPr>
          <t>======
ID#AAAAawL6toc
ผู้สร้าง    (2022-06-10 06:01:01)
8302</t>
        </r>
      </text>
    </comment>
    <comment ref="AU6" authorId="0" shapeId="0">
      <text>
        <r>
          <rPr>
            <sz val="11"/>
            <color theme="1"/>
            <rFont val="Tahoma"/>
            <family val="2"/>
            <scheme val="minor"/>
          </rPr>
          <t>======
ID#AAAAawL6tlM
ผู้สร้าง    (2022-06-10 06:01:01)
7310</t>
        </r>
      </text>
    </comment>
    <comment ref="AV6" authorId="0" shapeId="0">
      <text>
        <r>
          <rPr>
            <sz val="11"/>
            <color theme="1"/>
            <rFont val="Tahoma"/>
            <family val="2"/>
            <scheme val="minor"/>
          </rPr>
          <t>======
ID#AAAAawL6tqk
ผู้สร้าง    (2022-06-10 06:01:01)
7337</t>
        </r>
      </text>
    </comment>
    <comment ref="AW6" authorId="0" shapeId="0">
      <text>
        <r>
          <rPr>
            <sz val="11"/>
            <color theme="1"/>
            <rFont val="Tahoma"/>
            <family val="2"/>
            <scheme val="minor"/>
          </rPr>
          <t>======
ID#AAAAawL6tkc
ผู้สร้าง    (2022-06-10 06:01:01)
7329</t>
        </r>
      </text>
    </comment>
    <comment ref="AX6" authorId="0" shapeId="0">
      <text>
        <r>
          <rPr>
            <sz val="11"/>
            <color theme="1"/>
            <rFont val="Tahoma"/>
            <family val="2"/>
            <scheme val="minor"/>
          </rPr>
          <t>======
ID#AAAAawL6tmA
ผู้สร้าง    (2022-06-10 06:01:01)
7315</t>
        </r>
      </text>
    </comment>
    <comment ref="AY6" authorId="0" shapeId="0">
      <text>
        <r>
          <rPr>
            <sz val="11"/>
            <color theme="1"/>
            <rFont val="Tahoma"/>
            <family val="2"/>
            <scheme val="minor"/>
          </rPr>
          <t>======
ID#AAAAawL6tns
ผู้สร้าง    (2022-06-10 06:01:01)
7312</t>
        </r>
      </text>
    </comment>
    <comment ref="AZ6" authorId="0" shapeId="0">
      <text>
        <r>
          <rPr>
            <sz val="11"/>
            <color theme="1"/>
            <rFont val="Tahoma"/>
            <family val="2"/>
            <scheme val="minor"/>
          </rPr>
          <t>======
ID#AAAAawL6tlE
ผู้สร้าง    (2022-06-10 06:01:01)
7318</t>
        </r>
      </text>
    </comment>
    <comment ref="BA6" authorId="0" shapeId="0">
      <text>
        <r>
          <rPr>
            <sz val="11"/>
            <color theme="1"/>
            <rFont val="Tahoma"/>
            <family val="2"/>
            <scheme val="minor"/>
          </rPr>
          <t>======
ID#AAAAawL6tnU
ผู้สร้าง    (2022-06-10 06:01:01)
7336</t>
        </r>
      </text>
    </comment>
    <comment ref="BB6" authorId="0" shapeId="0">
      <text>
        <r>
          <rPr>
            <sz val="11"/>
            <color theme="1"/>
            <rFont val="Tahoma"/>
            <family val="2"/>
            <scheme val="minor"/>
          </rPr>
          <t>======
ID#AAAAawL6trc
ผู้สร้าง    (2022-06-10 06:01:01)
7313</t>
        </r>
      </text>
    </comment>
    <comment ref="BC6" authorId="0" shapeId="0">
      <text>
        <r>
          <rPr>
            <sz val="11"/>
            <color theme="1"/>
            <rFont val="Tahoma"/>
            <family val="2"/>
            <scheme val="minor"/>
          </rPr>
          <t>======
ID#AAAAawL6tmU
ผู้สร้าง    (2022-06-10 06:01:01)
7327</t>
        </r>
      </text>
    </comment>
    <comment ref="BE6" authorId="0" shapeId="0">
      <text>
        <r>
          <rPr>
            <sz val="11"/>
            <color theme="1"/>
            <rFont val="Tahoma"/>
            <family val="2"/>
            <scheme val="minor"/>
          </rPr>
          <t>======
ID#AAAAawL6trs
ผู้สร้าง    (2022-06-10 06:01:01)
7335</t>
        </r>
      </text>
    </comment>
    <comment ref="BG6" authorId="0" shapeId="0">
      <text>
        <r>
          <rPr>
            <sz val="11"/>
            <color theme="1"/>
            <rFont val="Tahoma"/>
            <family val="2"/>
            <scheme val="minor"/>
          </rPr>
          <t>======
ID#AAAAawL6tls
ผู้สร้าง    (2022-06-10 06:01:01)
3401</t>
        </r>
      </text>
    </comment>
    <comment ref="BH6" authorId="0" shapeId="0">
      <text>
        <r>
          <rPr>
            <sz val="11"/>
            <color theme="1"/>
            <rFont val="Tahoma"/>
            <family val="2"/>
            <scheme val="minor"/>
          </rPr>
          <t>======
ID#AAAAawL6tq8
ผู้สร้าง    (2022-06-10 06:01:01)
2401</t>
        </r>
      </text>
    </comment>
    <comment ref="BI6" authorId="0" shapeId="0">
      <text>
        <r>
          <rPr>
            <sz val="11"/>
            <color theme="1"/>
            <rFont val="Tahoma"/>
            <family val="2"/>
            <scheme val="minor"/>
          </rPr>
          <t>======
ID#AAAAawL6tok
ผู้สร้าง    (2022-06-10 06:01:01)
3402</t>
        </r>
      </text>
    </comment>
    <comment ref="BJ6" authorId="0" shapeId="0">
      <text>
        <r>
          <rPr>
            <sz val="11"/>
            <color theme="1"/>
            <rFont val="Tahoma"/>
            <family val="2"/>
            <scheme val="minor"/>
          </rPr>
          <t>======
ID#AAAAawL6tjk
ผู้สร้าง    (2022-06-10 06:01:01)
3403</t>
        </r>
      </text>
    </comment>
    <comment ref="BK6" authorId="0" shapeId="0">
      <text>
        <r>
          <rPr>
            <sz val="11"/>
            <color theme="1"/>
            <rFont val="Tahoma"/>
            <family val="2"/>
            <scheme val="minor"/>
          </rPr>
          <t>======
ID#AAAAawL6tmk
ผู้สร้าง    (2022-06-10 06:01:01)
3404</t>
        </r>
      </text>
    </comment>
    <comment ref="BL6" authorId="0" shapeId="0">
      <text>
        <r>
          <rPr>
            <sz val="11"/>
            <color theme="1"/>
            <rFont val="Tahoma"/>
            <family val="2"/>
            <scheme val="minor"/>
          </rPr>
          <t>======
ID#AAAAawL6trI
ผู้สร้าง    (2022-06-10 06:01:01)
3405</t>
        </r>
      </text>
    </comment>
    <comment ref="BM6" authorId="0" shapeId="0">
      <text>
        <r>
          <rPr>
            <sz val="11"/>
            <color theme="1"/>
            <rFont val="Tahoma"/>
            <family val="2"/>
            <scheme val="minor"/>
          </rPr>
          <t>======
ID#AAAAawL6tqg
ผู้สร้าง    (2022-06-10 06:01:01)
3424</t>
        </r>
      </text>
    </comment>
    <comment ref="BN6" authorId="0" shapeId="0">
      <text>
        <r>
          <rPr>
            <sz val="11"/>
            <color theme="1"/>
            <rFont val="Tahoma"/>
            <family val="2"/>
            <scheme val="minor"/>
          </rPr>
          <t>======
ID#AAAAawL6tsA
ผู้สร้าง    (2022-06-10 06:01:01)
3462</t>
        </r>
      </text>
    </comment>
    <comment ref="BO6" authorId="0" shapeId="0">
      <text>
        <r>
          <rPr>
            <sz val="11"/>
            <color theme="1"/>
            <rFont val="Tahoma"/>
            <family val="2"/>
            <scheme val="minor"/>
          </rPr>
          <t>======
ID#AAAAawL6tj0
ผู้สร้าง    (2022-06-10 06:01:01)
3463</t>
        </r>
      </text>
    </comment>
    <comment ref="BR6" authorId="0" shapeId="0">
      <text>
        <r>
          <rPr>
            <sz val="11"/>
            <color theme="1"/>
            <rFont val="Tahoma"/>
            <family val="2"/>
            <scheme val="minor"/>
          </rPr>
          <t>======
ID#AAAAawL6tnk
ผู้สร้าง    (2022-06-10 06:01:01)
2520</t>
        </r>
      </text>
    </comment>
    <comment ref="BS6" authorId="0" shapeId="0">
      <text>
        <r>
          <rPr>
            <sz val="11"/>
            <color theme="1"/>
            <rFont val="Tahoma"/>
            <family val="2"/>
            <scheme val="minor"/>
          </rPr>
          <t>======
ID#AAAAawL6tpA
ผู้สร้าง    (2022-06-10 06:01:01)
2519</t>
        </r>
      </text>
    </comment>
    <comment ref="BT6" authorId="0" shapeId="0">
      <text>
        <r>
          <rPr>
            <sz val="11"/>
            <color theme="1"/>
            <rFont val="Tahoma"/>
            <family val="2"/>
            <scheme val="minor"/>
          </rPr>
          <t>======
ID#AAAAawL6tpE
ผู้สร้าง    (2022-06-10 06:01:01)
2528</t>
        </r>
      </text>
    </comment>
    <comment ref="BU6" authorId="0" shapeId="0">
      <text>
        <r>
          <rPr>
            <sz val="11"/>
            <color theme="1"/>
            <rFont val="Tahoma"/>
            <family val="2"/>
            <scheme val="minor"/>
          </rPr>
          <t>======
ID#AAAAawL6tkg
ผู้สร้าง    (2022-06-10 06:01:01)
2521</t>
        </r>
      </text>
    </comment>
    <comment ref="BV6" authorId="0" shapeId="0">
      <text>
        <r>
          <rPr>
            <sz val="11"/>
            <color theme="1"/>
            <rFont val="Tahoma"/>
            <family val="2"/>
            <scheme val="minor"/>
          </rPr>
          <t>======
ID#AAAAawL6tnM
ผู้สร้าง    (2022-06-10 06:01:01)
2527</t>
        </r>
      </text>
    </comment>
    <comment ref="BW6" authorId="0" shapeId="0">
      <text>
        <r>
          <rPr>
            <sz val="11"/>
            <color theme="1"/>
            <rFont val="Tahoma"/>
            <family val="2"/>
            <scheme val="minor"/>
          </rPr>
          <t>======
ID#AAAAawL6to4
ผู้สร้าง    (2022-06-10 06:01:01)
2502</t>
        </r>
      </text>
    </comment>
    <comment ref="BY6" authorId="0" shapeId="0">
      <text>
        <r>
          <rPr>
            <sz val="11"/>
            <color theme="1"/>
            <rFont val="Tahoma"/>
            <family val="2"/>
            <scheme val="minor"/>
          </rPr>
          <t>======
ID#AAAAawL6tnQ
ผู้สร้าง    (2022-06-10 06:01:01)
2525</t>
        </r>
      </text>
    </comment>
    <comment ref="BZ6" authorId="0" shapeId="0">
      <text>
        <r>
          <rPr>
            <sz val="11"/>
            <color theme="1"/>
            <rFont val="Tahoma"/>
            <family val="2"/>
            <scheme val="minor"/>
          </rPr>
          <t>======
ID#AAAAawL6tpw
ผู้สร้าง    (2022-06-10 06:01:01)
2529</t>
        </r>
      </text>
    </comment>
    <comment ref="CA6" authorId="0" shapeId="0">
      <text>
        <r>
          <rPr>
            <sz val="11"/>
            <color theme="1"/>
            <rFont val="Tahoma"/>
            <family val="2"/>
            <scheme val="minor"/>
          </rPr>
          <t>======
ID#AAAAawL6tlo
ผู้สร้าง    (2022-06-10 06:01:01)
2508</t>
        </r>
      </text>
    </comment>
    <comment ref="CB6" authorId="0" shapeId="0">
      <text>
        <r>
          <rPr>
            <sz val="11"/>
            <color theme="1"/>
            <rFont val="Tahoma"/>
            <family val="2"/>
            <scheme val="minor"/>
          </rPr>
          <t>======
ID#AAAAawL6tkQ
ผู้สร้าง    (2022-06-10 06:01:01)
2530</t>
        </r>
      </text>
    </comment>
    <comment ref="CC6" authorId="0" shapeId="0">
      <text>
        <r>
          <rPr>
            <sz val="11"/>
            <color theme="1"/>
            <rFont val="Tahoma"/>
            <family val="2"/>
            <scheme val="minor"/>
          </rPr>
          <t>======
ID#AAAAawL6tkU
ผู้สร้าง    (2022-06-10 06:01:01)
2509</t>
        </r>
      </text>
    </comment>
    <comment ref="CD6" authorId="0" shapeId="0">
      <text>
        <r>
          <rPr>
            <sz val="11"/>
            <color theme="1"/>
            <rFont val="Tahoma"/>
            <family val="2"/>
            <scheme val="minor"/>
          </rPr>
          <t>======
ID#AAAAawL6tmE
ผู้สร้าง    (2022-06-10 06:01:01)
2531</t>
        </r>
      </text>
    </comment>
    <comment ref="CF6" authorId="0" shapeId="0">
      <text>
        <r>
          <rPr>
            <sz val="11"/>
            <color theme="1"/>
            <rFont val="Tahoma"/>
            <family val="2"/>
            <scheme val="minor"/>
          </rPr>
          <t>======
ID#AAAAawL6trE
ผู้สร้าง    (2022-06-10 06:01:01)
2505</t>
        </r>
      </text>
    </comment>
    <comment ref="CG6" authorId="0" shapeId="0">
      <text>
        <r>
          <rPr>
            <sz val="11"/>
            <color theme="1"/>
            <rFont val="Tahoma"/>
            <family val="2"/>
            <scheme val="minor"/>
          </rPr>
          <t>======
ID#AAAAawL6tk0
ผู้สร้าง    (2022-06-10 06:01:01)
2532</t>
        </r>
      </text>
    </comment>
    <comment ref="CH6" authorId="0" shapeId="0">
      <text>
        <r>
          <rPr>
            <sz val="11"/>
            <color theme="1"/>
            <rFont val="Tahoma"/>
            <family val="2"/>
            <scheme val="minor"/>
          </rPr>
          <t>======
ID#AAAAawL6tlA
ผู้สร้าง    (2022-06-10 06:01:01)
2524</t>
        </r>
      </text>
    </comment>
    <comment ref="CI6" authorId="0" shapeId="0">
      <text>
        <r>
          <rPr>
            <sz val="11"/>
            <color theme="1"/>
            <rFont val="Tahoma"/>
            <family val="2"/>
            <scheme val="minor"/>
          </rPr>
          <t>======
ID#AAAAawL6tnE
ผู้สร้าง    (2022-06-10 06:01:01)
2526</t>
        </r>
      </text>
    </comment>
    <comment ref="CJ6" authorId="0" shapeId="0">
      <text>
        <r>
          <rPr>
            <sz val="11"/>
            <color theme="1"/>
            <rFont val="Tahoma"/>
            <family val="2"/>
            <scheme val="minor"/>
          </rPr>
          <t>======
ID#AAAAawL6tnc
ผู้สร้าง    (2022-06-10 06:01:01)
2504</t>
        </r>
      </text>
    </comment>
    <comment ref="CK6" authorId="0" shapeId="0">
      <text>
        <r>
          <rPr>
            <sz val="11"/>
            <color theme="1"/>
            <rFont val="Tahoma"/>
            <family val="2"/>
            <scheme val="minor"/>
          </rPr>
          <t>======
ID#AAAAawL6tms
ผู้สร้าง    (2022-06-10 06:01:01)
2518</t>
        </r>
      </text>
    </comment>
    <comment ref="CM6" authorId="0" shapeId="0">
      <text>
        <r>
          <rPr>
            <sz val="11"/>
            <color theme="1"/>
            <rFont val="Tahoma"/>
            <family val="2"/>
            <scheme val="minor"/>
          </rPr>
          <t>======
ID#AAAAawL6tsM
ผู้สร้าง    (2022-06-10 06:01:01)
2503</t>
        </r>
      </text>
    </comment>
    <comment ref="CO6" authorId="0" shapeId="0">
      <text>
        <r>
          <rPr>
            <sz val="11"/>
            <color theme="1"/>
            <rFont val="Tahoma"/>
            <family val="2"/>
            <scheme val="minor"/>
          </rPr>
          <t>======
ID#AAAAawL6tmI
ผู้สร้าง    (2022-06-10 06:01:01)
6611</t>
        </r>
      </text>
    </comment>
    <comment ref="CP6" authorId="0" shapeId="0">
      <text>
        <r>
          <rPr>
            <sz val="11"/>
            <color theme="1"/>
            <rFont val="Tahoma"/>
            <family val="2"/>
            <scheme val="minor"/>
          </rPr>
          <t>======
ID#AAAAawL6toU
ผู้สร้าง    (2022-06-10 06:01:01)
6613</t>
        </r>
      </text>
    </comment>
    <comment ref="CQ6" authorId="0" shapeId="0">
      <text>
        <r>
          <rPr>
            <sz val="11"/>
            <color theme="1"/>
            <rFont val="Tahoma"/>
            <family val="2"/>
            <scheme val="minor"/>
          </rPr>
          <t>======
ID#AAAAawL6trk
ผู้สร้าง    (2022-06-10 06:01:01)
6614</t>
        </r>
      </text>
    </comment>
    <comment ref="CS6" authorId="0" shapeId="0">
      <text>
        <r>
          <rPr>
            <sz val="11"/>
            <color theme="1"/>
            <rFont val="Tahoma"/>
            <family val="2"/>
            <scheme val="minor"/>
          </rPr>
          <t>======
ID#AAAAawL6tp0
ผู้สร้าง    (2022-06-10 06:01:01)
6606</t>
        </r>
      </text>
    </comment>
    <comment ref="CT6" authorId="0" shapeId="0">
      <text>
        <r>
          <rPr>
            <sz val="11"/>
            <color theme="1"/>
            <rFont val="Tahoma"/>
            <family val="2"/>
            <scheme val="minor"/>
          </rPr>
          <t>======
ID#AAAAawL6tkI
ผู้สร้าง    (2022-06-10 06:01:01)
6607</t>
        </r>
      </text>
    </comment>
    <comment ref="CU6" authorId="0" shapeId="0">
      <text>
        <r>
          <rPr>
            <sz val="11"/>
            <color theme="1"/>
            <rFont val="Tahoma"/>
            <family val="2"/>
            <scheme val="minor"/>
          </rPr>
          <t>======
ID#AAAAawL6tps
ผู้สร้าง    (2022-06-10 06:01:01)
6615</t>
        </r>
      </text>
    </comment>
    <comment ref="CV6" authorId="0" shapeId="0">
      <text>
        <r>
          <rPr>
            <sz val="11"/>
            <color theme="1"/>
            <rFont val="Tahoma"/>
            <family val="2"/>
            <scheme val="minor"/>
          </rPr>
          <t>======
ID#AAAAawL6tp4
ผู้สร้าง    (2022-06-10 06:01:01)
6608</t>
        </r>
      </text>
    </comment>
    <comment ref="CX6" authorId="0" shapeId="0">
      <text>
        <r>
          <rPr>
            <sz val="11"/>
            <color theme="1"/>
            <rFont val="Tahoma"/>
            <family val="2"/>
            <scheme val="minor"/>
          </rPr>
          <t>======
ID#AAAAawL6tpU
ผู้สร้าง    (2022-06-10 06:01:01)
6601</t>
        </r>
      </text>
    </comment>
    <comment ref="CZ6" authorId="0" shapeId="0">
      <text>
        <r>
          <rPr>
            <sz val="11"/>
            <color theme="1"/>
            <rFont val="Tahoma"/>
            <family val="2"/>
            <scheme val="minor"/>
          </rPr>
          <t>======
ID#AAAAawL6tog
ผู้สร้าง    (2022-06-10 06:01:01)
7345</t>
        </r>
      </text>
    </comment>
    <comment ref="DA6" authorId="0" shapeId="0">
      <text>
        <r>
          <rPr>
            <sz val="11"/>
            <color theme="1"/>
            <rFont val="Tahoma"/>
            <family val="2"/>
            <scheme val="minor"/>
          </rPr>
          <t>======
ID#AAAAawL6tks
ผู้สร้าง    (2022-06-10 06:01:01)
7346</t>
        </r>
      </text>
    </comment>
    <comment ref="DB6" authorId="0" shapeId="0">
      <text>
        <r>
          <rPr>
            <sz val="11"/>
            <color theme="1"/>
            <rFont val="Tahoma"/>
            <family val="2"/>
            <scheme val="minor"/>
          </rPr>
          <t>======
ID#AAAAawL6tlw
ผู้สร้าง    (2022-06-10 06:01:01)
7321</t>
        </r>
      </text>
    </comment>
    <comment ref="DD6" authorId="0" shapeId="0">
      <text>
        <r>
          <rPr>
            <sz val="11"/>
            <color theme="1"/>
            <rFont val="Tahoma"/>
            <family val="2"/>
            <scheme val="minor"/>
          </rPr>
          <t>======
ID#AAAAawL6trU
ผู้สร้าง    (2022-06-10 06:01:01)
7344</t>
        </r>
      </text>
    </comment>
    <comment ref="DE6" authorId="0" shapeId="0">
      <text>
        <r>
          <rPr>
            <sz val="11"/>
            <color theme="1"/>
            <rFont val="Tahoma"/>
            <family val="2"/>
            <scheme val="minor"/>
          </rPr>
          <t>======
ID#AAAAawL6tng
ผู้สร้าง    (2022-06-10 06:01:01)
7324</t>
        </r>
      </text>
    </comment>
    <comment ref="DF6" authorId="0" shapeId="0">
      <text>
        <r>
          <rPr>
            <sz val="11"/>
            <color theme="1"/>
            <rFont val="Tahoma"/>
            <family val="2"/>
            <scheme val="minor"/>
          </rPr>
          <t>======
ID#AAAAawL6tqo
ผู้สร้าง    (2022-06-10 06:01:01)
7339</t>
        </r>
      </text>
    </comment>
    <comment ref="DG6" authorId="0" shapeId="0">
      <text>
        <r>
          <rPr>
            <sz val="11"/>
            <color theme="1"/>
            <rFont val="Tahoma"/>
            <family val="2"/>
            <scheme val="minor"/>
          </rPr>
          <t>======
ID#AAAAawL6toA
ผู้สร้าง    (2022-06-10 06:01:01)
7331</t>
        </r>
      </text>
    </comment>
    <comment ref="DH6" authorId="0" shapeId="0">
      <text>
        <r>
          <rPr>
            <sz val="11"/>
            <color theme="1"/>
            <rFont val="Tahoma"/>
            <family val="2"/>
            <scheme val="minor"/>
          </rPr>
          <t>======
ID#AAAAawL6tnY
ผู้สร้าง    (2022-06-10 06:01:01)
7340</t>
        </r>
      </text>
    </comment>
    <comment ref="DI6" authorId="0" shapeId="0">
      <text>
        <r>
          <rPr>
            <sz val="11"/>
            <color theme="1"/>
            <rFont val="Tahoma"/>
            <family val="2"/>
            <scheme val="minor"/>
          </rPr>
          <t>======
ID#AAAAawL6tjY
ผู้สร้าง    (2022-06-10 06:01:01)
7342</t>
        </r>
      </text>
    </comment>
    <comment ref="DJ6" authorId="0" shapeId="0">
      <text>
        <r>
          <rPr>
            <sz val="11"/>
            <color theme="1"/>
            <rFont val="Tahoma"/>
            <family val="2"/>
            <scheme val="minor"/>
          </rPr>
          <t>======
ID#AAAAawL6tkA
ผู้สร้าง    (2022-06-10 06:01:01)
7334</t>
        </r>
      </text>
    </comment>
    <comment ref="DK6" authorId="0" shapeId="0">
      <text>
        <r>
          <rPr>
            <sz val="11"/>
            <color theme="1"/>
            <rFont val="Tahoma"/>
            <family val="2"/>
            <scheme val="minor"/>
          </rPr>
          <t>======
ID#AAAAawL6tpY
ผู้สร้าง    (2022-06-10 06:01:01)
7343</t>
        </r>
      </text>
    </comment>
    <comment ref="DL6" authorId="0" shapeId="0">
      <text>
        <r>
          <rPr>
            <sz val="11"/>
            <color theme="1"/>
            <rFont val="Tahoma"/>
            <family val="2"/>
            <scheme val="minor"/>
          </rPr>
          <t>======
ID#AAAAawL6trY
ผู้สร้าง    (2022-06-10 06:01:01)
7332</t>
        </r>
      </text>
    </comment>
    <comment ref="DO6" authorId="0" shapeId="0">
      <text>
        <r>
          <rPr>
            <sz val="11"/>
            <color theme="1"/>
            <rFont val="Tahoma"/>
            <family val="2"/>
            <scheme val="minor"/>
          </rPr>
          <t>======
ID#AAAAawL6tjo
ผู้สร้าง    (2022-06-10 06:01:01)
2901</t>
        </r>
      </text>
    </comment>
    <comment ref="DP6" authorId="0" shapeId="0">
      <text>
        <r>
          <rPr>
            <sz val="11"/>
            <color theme="1"/>
            <rFont val="Tahoma"/>
            <family val="2"/>
            <scheme val="minor"/>
          </rPr>
          <t>======
ID#AAAAawL6too
ผู้สร้าง    (2022-06-10 06:01:01)
7323</t>
        </r>
      </text>
    </comment>
    <comment ref="DQ6" authorId="0" shapeId="0">
      <text>
        <r>
          <rPr>
            <sz val="11"/>
            <color theme="1"/>
            <rFont val="Tahoma"/>
            <family val="2"/>
            <scheme val="minor"/>
          </rPr>
          <t>======
ID#AAAAawL6tlg
ผู้สร้าง    (2022-06-10 06:01:01)
7348</t>
        </r>
      </text>
    </comment>
    <comment ref="DS6" authorId="0" shapeId="0">
      <text>
        <r>
          <rPr>
            <sz val="11"/>
            <color theme="1"/>
            <rFont val="Tahoma"/>
            <family val="2"/>
            <scheme val="minor"/>
          </rPr>
          <t>======
ID#AAAAawL6tnw
ผู้สร้าง    (2022-06-10 06:01:01)
7322</t>
        </r>
      </text>
    </comment>
    <comment ref="DT6" authorId="0" shapeId="0">
      <text>
        <r>
          <rPr>
            <sz val="11"/>
            <color theme="1"/>
            <rFont val="Tahoma"/>
            <family val="2"/>
            <scheme val="minor"/>
          </rPr>
          <t>======
ID#AAAAawL6toI
ผู้สร้าง    (2022-06-10 06:01:01)
7328</t>
        </r>
      </text>
    </comment>
    <comment ref="DX6" authorId="0" shapeId="0">
      <text>
        <r>
          <rPr>
            <sz val="11"/>
            <color theme="1"/>
            <rFont val="Tahoma"/>
            <family val="2"/>
            <scheme val="minor"/>
          </rPr>
          <t>======
ID#AAAAawL6tpk
ผู้สร้าง    (2022-06-10 06:01:01)
3452</t>
        </r>
      </text>
    </comment>
    <comment ref="DY6" authorId="0" shapeId="0">
      <text>
        <r>
          <rPr>
            <sz val="11"/>
            <color theme="1"/>
            <rFont val="Tahoma"/>
            <family val="2"/>
            <scheme val="minor"/>
          </rPr>
          <t>======
ID#AAAAawL6tqc
ผู้สร้าง    (2022-06-10 06:01:01)
3442</t>
        </r>
      </text>
    </comment>
    <comment ref="DZ6" authorId="0" shapeId="0">
      <text>
        <r>
          <rPr>
            <sz val="11"/>
            <color theme="1"/>
            <rFont val="Tahoma"/>
            <family val="2"/>
            <scheme val="minor"/>
          </rPr>
          <t>======
ID#AAAAawL6tkw
ผู้สร้าง    (2022-06-10 06:01:01)
3454</t>
        </r>
      </text>
    </comment>
    <comment ref="EA6" authorId="0" shapeId="0">
      <text>
        <r>
          <rPr>
            <sz val="11"/>
            <color theme="1"/>
            <rFont val="Tahoma"/>
            <family val="2"/>
            <scheme val="minor"/>
          </rPr>
          <t>======
ID#AAAAawL6toQ
ผู้สร้าง    (2022-06-10 06:01:01)
7320</t>
        </r>
      </text>
    </comment>
    <comment ref="EB6" authorId="0" shapeId="0">
      <text>
        <r>
          <rPr>
            <sz val="11"/>
            <color theme="1"/>
            <rFont val="Tahoma"/>
            <family val="2"/>
            <scheme val="minor"/>
          </rPr>
          <t>======
ID#AAAAawL6tl0
ผู้สร้าง    (2022-06-10 06:01:01)
3455</t>
        </r>
      </text>
    </comment>
    <comment ref="EC6" authorId="0" shapeId="0">
      <text>
        <r>
          <rPr>
            <sz val="11"/>
            <color theme="1"/>
            <rFont val="Tahoma"/>
            <family val="2"/>
            <scheme val="minor"/>
          </rPr>
          <t>======
ID#AAAAawL6toM
ผู้สร้าง    (2022-06-10 06:01:01)
3453</t>
        </r>
      </text>
    </comment>
    <comment ref="EE6" authorId="0" shapeId="0">
      <text>
        <r>
          <rPr>
            <sz val="11"/>
            <color theme="1"/>
            <rFont val="Tahoma"/>
            <family val="2"/>
            <scheme val="minor"/>
          </rPr>
          <t>======
ID#AAAAawL6tm4
ผู้สร้าง    (2022-06-10 06:01:01)
7319</t>
        </r>
      </text>
    </comment>
    <comment ref="EF6" authorId="0" shapeId="0">
      <text>
        <r>
          <rPr>
            <sz val="11"/>
            <color theme="1"/>
            <rFont val="Tahoma"/>
            <family val="2"/>
            <scheme val="minor"/>
          </rPr>
          <t>======
ID#AAAAawL6to0
ผู้สร้าง    (2022-06-10 06:01:01)
3423</t>
        </r>
      </text>
    </comment>
    <comment ref="EG6" authorId="0" shapeId="0">
      <text>
        <r>
          <rPr>
            <sz val="11"/>
            <color theme="1"/>
            <rFont val="Tahoma"/>
            <family val="2"/>
            <scheme val="minor"/>
          </rPr>
          <t>======
ID#AAAAawL6tro
ผู้สร้าง    (2022-06-10 06:01:01)
3444</t>
        </r>
      </text>
    </comment>
    <comment ref="EH6" authorId="0" shapeId="0">
      <text>
        <r>
          <rPr>
            <sz val="11"/>
            <color theme="1"/>
            <rFont val="Tahoma"/>
            <family val="2"/>
            <scheme val="minor"/>
          </rPr>
          <t>======
ID#AAAAawL6tpI
ผู้สร้าง    (2022-06-10 06:01:01)
3445</t>
        </r>
      </text>
    </comment>
    <comment ref="EI6" authorId="0" shapeId="0">
      <text>
        <r>
          <rPr>
            <sz val="11"/>
            <color theme="1"/>
            <rFont val="Tahoma"/>
            <family val="2"/>
            <scheme val="minor"/>
          </rPr>
          <t>======
ID#AAAAawL6tl8
ผู้สร้าง    (2022-06-10 06:01:01)
3446</t>
        </r>
      </text>
    </comment>
    <comment ref="EJ6" authorId="0" shapeId="0">
      <text>
        <r>
          <rPr>
            <sz val="11"/>
            <color theme="1"/>
            <rFont val="Tahoma"/>
            <family val="2"/>
            <scheme val="minor"/>
          </rPr>
          <t>======
ID#AAAAawL6trQ
ผู้สร้าง    (2022-06-10 06:01:01)
3447</t>
        </r>
      </text>
    </comment>
    <comment ref="EK6" authorId="0" shapeId="0">
      <text>
        <r>
          <rPr>
            <sz val="11"/>
            <color theme="1"/>
            <rFont val="Tahoma"/>
            <family val="2"/>
            <scheme val="minor"/>
          </rPr>
          <t>======
ID#AAAAawL6tmw
ผู้สร้าง    (2022-06-10 06:01:01)
3449</t>
        </r>
      </text>
    </comment>
    <comment ref="EL6" authorId="0" shapeId="0">
      <text>
        <r>
          <rPr>
            <sz val="11"/>
            <color theme="1"/>
            <rFont val="Tahoma"/>
            <family val="2"/>
            <scheme val="minor"/>
          </rPr>
          <t>======
ID#AAAAawL6tnI
ผู้สร้าง    (2022-06-10 06:01:01)
3458</t>
        </r>
      </text>
    </comment>
    <comment ref="EM6" authorId="0" shapeId="0">
      <text>
        <r>
          <rPr>
            <sz val="11"/>
            <color theme="1"/>
            <rFont val="Tahoma"/>
            <family val="2"/>
            <scheme val="minor"/>
          </rPr>
          <t>======
ID#AAAAawL6tqM
ผู้สร้าง    (2022-06-10 06:01:01)
3459</t>
        </r>
      </text>
    </comment>
    <comment ref="EN6" authorId="0" shapeId="0">
      <text>
        <r>
          <rPr>
            <sz val="11"/>
            <color theme="1"/>
            <rFont val="Tahoma"/>
            <family val="2"/>
            <scheme val="minor"/>
          </rPr>
          <t>======
ID#AAAAawL6tlQ
ผู้สร้าง    (2022-06-10 06:01:01)
3460</t>
        </r>
      </text>
    </comment>
    <comment ref="EO6" authorId="0" shapeId="0">
      <text>
        <r>
          <rPr>
            <sz val="11"/>
            <color theme="1"/>
            <rFont val="Tahoma"/>
            <family val="2"/>
            <scheme val="minor"/>
          </rPr>
          <t>======
ID#AAAAawL6tn0
ผู้สร้าง    (2022-06-10 06:01:01)
3461</t>
        </r>
      </text>
    </comment>
    <comment ref="ET6" authorId="0" shapeId="0">
      <text>
        <r>
          <rPr>
            <sz val="11"/>
            <color theme="1"/>
            <rFont val="Tahoma"/>
            <family val="2"/>
            <scheme val="minor"/>
          </rPr>
          <t>======
ID#AAAAawL6tl4
ผู้สร้าง    (2022-06-10 06:01:01)
9301</t>
        </r>
      </text>
    </comment>
    <comment ref="EU6" authorId="0" shapeId="0">
      <text>
        <r>
          <rPr>
            <sz val="11"/>
            <color theme="1"/>
            <rFont val="Tahoma"/>
            <family val="2"/>
            <scheme val="minor"/>
          </rPr>
          <t>======
ID#AAAAawL6tmY
ผู้สร้าง    (2022-06-10 06:01:01)
9302</t>
        </r>
      </text>
    </comment>
    <comment ref="EV6" authorId="0" shapeId="0">
      <text>
        <r>
          <rPr>
            <sz val="11"/>
            <color theme="1"/>
            <rFont val="Tahoma"/>
            <family val="2"/>
            <scheme val="minor"/>
          </rPr>
          <t>======
ID#AAAAawL6tlc
ผู้สร้าง    (2022-06-10 06:01:01)
3329</t>
        </r>
      </text>
    </comment>
    <comment ref="EW6" authorId="0" shapeId="0">
      <text>
        <r>
          <rPr>
            <sz val="11"/>
            <color theme="1"/>
            <rFont val="Tahoma"/>
            <family val="2"/>
            <scheme val="minor"/>
          </rPr>
          <t>======
ID#AAAAawL6tos
ผู้สร้าง    (2022-06-10 06:01:01)
3301</t>
        </r>
      </text>
    </comment>
    <comment ref="EX6" authorId="0" shapeId="0">
      <text>
        <r>
          <rPr>
            <sz val="11"/>
            <color theme="1"/>
            <rFont val="Tahoma"/>
            <family val="2"/>
            <scheme val="minor"/>
          </rPr>
          <t>======
ID#AAAAawL6trM
ผู้สร้าง    (2022-06-10 06:01:01)
3320</t>
        </r>
      </text>
    </comment>
    <comment ref="EY6" authorId="0" shapeId="0">
      <text>
        <r>
          <rPr>
            <sz val="11"/>
            <color theme="1"/>
            <rFont val="Tahoma"/>
            <family val="2"/>
            <scheme val="minor"/>
          </rPr>
          <t>======
ID#AAAAawL6tr8
ผู้สร้าง    (2022-06-10 06:01:01)
3321</t>
        </r>
      </text>
    </comment>
    <comment ref="EZ6" authorId="0" shapeId="0">
      <text>
        <r>
          <rPr>
            <sz val="11"/>
            <color theme="1"/>
            <rFont val="Tahoma"/>
            <family val="2"/>
            <scheme val="minor"/>
          </rPr>
          <t>======
ID#AAAAawL6tm8
ผู้สร้าง    (2022-06-10 06:01:01)
3316</t>
        </r>
      </text>
    </comment>
    <comment ref="FA6" authorId="0" shapeId="0">
      <text>
        <r>
          <rPr>
            <sz val="11"/>
            <color theme="1"/>
            <rFont val="Tahoma"/>
            <family val="2"/>
            <scheme val="minor"/>
          </rPr>
          <t>======
ID#AAAAawL6tlU
ผู้สร้าง    (2022-06-10 06:01:01)
3322</t>
        </r>
      </text>
    </comment>
    <comment ref="FB6" authorId="0" shapeId="0">
      <text>
        <r>
          <rPr>
            <sz val="11"/>
            <color theme="1"/>
            <rFont val="Tahoma"/>
            <family val="2"/>
            <scheme val="minor"/>
          </rPr>
          <t>======
ID#AAAAawL6trA
ผู้สร้าง    (2022-06-10 06:01:01)
3313</t>
        </r>
      </text>
    </comment>
    <comment ref="FC6" authorId="0" shapeId="0">
      <text>
        <r>
          <rPr>
            <sz val="11"/>
            <color theme="1"/>
            <rFont val="Tahoma"/>
            <family val="2"/>
            <scheme val="minor"/>
          </rPr>
          <t>======
ID#AAAAawL6tmc
ผู้สร้าง    (2022-06-10 06:01:01)
3314</t>
        </r>
      </text>
    </comment>
    <comment ref="FD6" authorId="0" shapeId="0">
      <text>
        <r>
          <rPr>
            <sz val="11"/>
            <color theme="1"/>
            <rFont val="Tahoma"/>
            <family val="2"/>
            <scheme val="minor"/>
          </rPr>
          <t>======
ID#AAAAawL6tsQ
ผู้สร้าง    (2022-06-10 06:01:01)
3315</t>
        </r>
      </text>
    </comment>
    <comment ref="FE6" authorId="0" shapeId="0">
      <text>
        <r>
          <rPr>
            <sz val="11"/>
            <color theme="1"/>
            <rFont val="Tahoma"/>
            <family val="2"/>
            <scheme val="minor"/>
          </rPr>
          <t>======
ID#AAAAawL6tqQ
ผู้สร้าง    (2022-06-10 06:01:01)
3324</t>
        </r>
      </text>
    </comment>
    <comment ref="FF6" authorId="0" shapeId="0">
      <text>
        <r>
          <rPr>
            <sz val="11"/>
            <color theme="1"/>
            <rFont val="Tahoma"/>
            <family val="2"/>
            <scheme val="minor"/>
          </rPr>
          <t>======
ID#AAAAawL6tq0
ผู้สร้าง    (2022-06-10 06:01:01)
3317</t>
        </r>
      </text>
    </comment>
    <comment ref="FG6" authorId="0" shapeId="0">
      <text>
        <r>
          <rPr>
            <sz val="11"/>
            <color theme="1"/>
            <rFont val="Tahoma"/>
            <family val="2"/>
            <scheme val="minor"/>
          </rPr>
          <t>======
ID#AAAAawL6tpg
ผู้สร้าง    (2022-06-10 06:01:01)
3328</t>
        </r>
      </text>
    </comment>
    <comment ref="FH6" authorId="0" shapeId="0">
      <text>
        <r>
          <rPr>
            <sz val="11"/>
            <color theme="1"/>
            <rFont val="Tahoma"/>
            <family val="2"/>
            <scheme val="minor"/>
          </rPr>
          <t>======
ID#AAAAawL6tjw
ผู้สร้าง    (2022-06-10 06:01:01)
3326</t>
        </r>
      </text>
    </comment>
    <comment ref="FI6" authorId="0" shapeId="0">
      <text>
        <r>
          <rPr>
            <sz val="11"/>
            <color theme="1"/>
            <rFont val="Tahoma"/>
            <family val="2"/>
            <scheme val="minor"/>
          </rPr>
          <t>======
ID#AAAAawL6tkE
ผู้สร้าง    (2022-06-10 06:01:01)
3325</t>
        </r>
      </text>
    </comment>
    <comment ref="FL6" authorId="0" shapeId="0">
      <text>
        <r>
          <rPr>
            <sz val="11"/>
            <color theme="1"/>
            <rFont val="Tahoma"/>
            <family val="2"/>
            <scheme val="minor"/>
          </rPr>
          <t>======
ID#AAAAawL6tnA
ผู้สร้าง    (2022-06-10 06:01:01)
3450</t>
        </r>
      </text>
    </comment>
    <comment ref="FM6" authorId="0" shapeId="0">
      <text>
        <r>
          <rPr>
            <sz val="11"/>
            <color theme="1"/>
            <rFont val="Tahoma"/>
            <family val="2"/>
            <scheme val="minor"/>
          </rPr>
          <t>======
ID#AAAAawL6tmQ
ผู้สร้าง    (2022-06-10 06:01:01)
3440</t>
        </r>
      </text>
    </comment>
    <comment ref="FN6" authorId="0" shapeId="0">
      <text>
        <r>
          <rPr>
            <sz val="11"/>
            <color theme="1"/>
            <rFont val="Tahoma"/>
            <family val="2"/>
            <scheme val="minor"/>
          </rPr>
          <t>======
ID#AAAAawL6tqA
ผู้สร้าง    (2022-06-10 06:01:01)
3451</t>
        </r>
      </text>
    </comment>
    <comment ref="FO6" authorId="0" shapeId="0">
      <text>
        <r>
          <rPr>
            <sz val="11"/>
            <color theme="1"/>
            <rFont val="Tahoma"/>
            <family val="2"/>
            <scheme val="minor"/>
          </rPr>
          <t>======
ID#AAAAawL6tpo
ผู้สร้าง    (2022-06-10 06:01:01)
3438</t>
        </r>
      </text>
    </comment>
    <comment ref="FP6" authorId="0" shapeId="0">
      <text>
        <r>
          <rPr>
            <sz val="11"/>
            <color theme="1"/>
            <rFont val="Tahoma"/>
            <family val="2"/>
            <scheme val="minor"/>
          </rPr>
          <t>======
ID#AAAAawL6tjs
ผู้สร้าง    (2022-06-10 06:01:01)
3464</t>
        </r>
      </text>
    </comment>
    <comment ref="FQ6" authorId="0" shapeId="0">
      <text>
        <r>
          <rPr>
            <sz val="11"/>
            <color theme="1"/>
            <rFont val="Tahoma"/>
            <family val="2"/>
            <scheme val="minor"/>
          </rPr>
          <t>======
ID#AAAAawL6tqs
ผู้สร้าง    (2022-06-10 06:01:01)
3465</t>
        </r>
      </text>
    </comment>
    <comment ref="FR6" authorId="0" shapeId="0">
      <text>
        <r>
          <rPr>
            <sz val="11"/>
            <color theme="1"/>
            <rFont val="Tahoma"/>
            <family val="2"/>
            <scheme val="minor"/>
          </rPr>
          <t>======
ID#AAAAawL6tsE
ผู้สร้าง    (2022-06-10 06:01:01)
3466</t>
        </r>
      </text>
    </comment>
    <comment ref="FT6" authorId="0" shapeId="0">
      <text>
        <r>
          <rPr>
            <sz val="11"/>
            <color theme="1"/>
            <rFont val="Tahoma"/>
            <family val="2"/>
            <scheme val="minor"/>
          </rPr>
          <t>======
ID#AAAAawL6tpM
ผู้สร้าง    (2022-06-10 06:01:01)
3473</t>
        </r>
      </text>
    </comment>
    <comment ref="FU6" authorId="0" shapeId="0">
      <text>
        <r>
          <rPr>
            <sz val="11"/>
            <color theme="1"/>
            <rFont val="Tahoma"/>
            <family val="2"/>
            <scheme val="minor"/>
          </rPr>
          <t>======
ID#AAAAawL6tko
ผู้สร้าง    (2022-06-10 06:01:01)
3471</t>
        </r>
      </text>
    </comment>
    <comment ref="FX6" authorId="0" shapeId="0">
      <text>
        <r>
          <rPr>
            <sz val="11"/>
            <color theme="1"/>
            <rFont val="Tahoma"/>
            <family val="2"/>
            <scheme val="minor"/>
          </rPr>
          <t>======
ID#AAAAawL6tqU
ผู้สร้าง    (2022-06-10 06:01:01)
2232</t>
        </r>
      </text>
    </comment>
    <comment ref="FY6" authorId="0" shapeId="0">
      <text>
        <r>
          <rPr>
            <sz val="11"/>
            <color theme="1"/>
            <rFont val="Tahoma"/>
            <family val="2"/>
            <scheme val="minor"/>
          </rPr>
          <t>======
ID#AAAAawL6to8
ผู้สร้าง    (2022-06-10 06:01:01)
2210</t>
        </r>
      </text>
    </comment>
    <comment ref="FZ6" authorId="0" shapeId="0">
      <text>
        <r>
          <rPr>
            <sz val="11"/>
            <color theme="1"/>
            <rFont val="Tahoma"/>
            <family val="2"/>
            <scheme val="minor"/>
          </rPr>
          <t>======
ID#AAAAawL6tq4
ผู้สร้าง    (2022-06-10 06:01:01)
2233</t>
        </r>
      </text>
    </comment>
    <comment ref="GA6" authorId="0" shapeId="0">
      <text>
        <r>
          <rPr>
            <sz val="11"/>
            <color theme="1"/>
            <rFont val="Tahoma"/>
            <family val="2"/>
            <scheme val="minor"/>
          </rPr>
          <t>======
ID#AAAAawL6tmg
ผู้สร้าง    (2022-06-10 06:01:01)
2234</t>
        </r>
      </text>
    </comment>
    <comment ref="GC6" authorId="0" shapeId="0">
      <text>
        <r>
          <rPr>
            <sz val="11"/>
            <color theme="1"/>
            <rFont val="Tahoma"/>
            <family val="2"/>
            <scheme val="minor"/>
          </rPr>
          <t>======
ID#AAAAawL6tj4
ผู้สร้าง    (2022-06-10 06:01:01)
2235</t>
        </r>
      </text>
    </comment>
    <comment ref="GD6" authorId="0" shapeId="0">
      <text>
        <r>
          <rPr>
            <sz val="11"/>
            <color theme="1"/>
            <rFont val="Tahoma"/>
            <family val="2"/>
            <scheme val="minor"/>
          </rPr>
          <t>======
ID#AAAAawL6tn4
ผู้สร้าง    (2022-06-10 06:01:01)
2236</t>
        </r>
      </text>
    </comment>
  </commentList>
</comments>
</file>

<file path=xl/sharedStrings.xml><?xml version="1.0" encoding="utf-8"?>
<sst xmlns="http://schemas.openxmlformats.org/spreadsheetml/2006/main" count="386" uniqueCount="309">
  <si>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</si>
  <si>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</si>
  <si>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</si>
  <si>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</si>
  <si>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</si>
  <si>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</si>
  <si>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</si>
  <si>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</si>
  <si>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</si>
  <si>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</si>
  <si>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ผลการยืนยันของหน่วยงานเจ้าภาพ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</si>
  <si>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</si>
  <si>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</si>
  <si>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</si>
  <si>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</si>
  <si>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</si>
  <si>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>จำนวนบัณฑิตระดับปริญญาตรีที่ตอบแบบสอบถาม 
(ข้อที่ 12)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</si>
  <si>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</si>
  <si>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</si>
  <si>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</si>
  <si>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(จริง)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</si>
  <si>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</si>
  <si>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</si>
  <si>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ภายใน 6 เดือน</t>
  </si>
  <si>
    <t>ภายใน 1 ปี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</si>
  <si>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</si>
  <si>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</si>
  <si>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</si>
  <si>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</si>
  <si>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</si>
  <si>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</si>
  <si>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</si>
  <si>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</si>
  <si>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</si>
  <si>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</si>
  <si>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</si>
  <si>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</si>
  <si>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</si>
  <si>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</si>
  <si>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</si>
  <si>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</si>
  <si>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</si>
  <si>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</si>
  <si>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</si>
  <si>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</si>
  <si>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</si>
  <si>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</si>
  <si>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</si>
  <si>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</si>
  <si>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</si>
  <si>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</si>
  <si>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</si>
  <si>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</si>
  <si>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</si>
  <si>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</si>
  <si>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</si>
  <si>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</si>
  <si>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</si>
  <si>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</si>
  <si>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</si>
  <si>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</si>
  <si>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</si>
  <si>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</si>
  <si>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</si>
  <si>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</si>
  <si>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</si>
  <si>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</si>
  <si>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</si>
  <si>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</si>
  <si>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จำนวนบัณฑิตระดับปริญญาตรีที่ตอบแบบสอบถาม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</si>
  <si>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</si>
  <si>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</si>
  <si>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</si>
  <si>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</si>
  <si>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</si>
  <si>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</si>
  <si>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</si>
  <si>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</si>
  <si>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</si>
  <si>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</si>
  <si>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</si>
  <si>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</si>
  <si>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</si>
  <si>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</si>
  <si>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</si>
  <si>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</si>
  <si>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</si>
  <si>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</si>
  <si>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</si>
  <si>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</si>
  <si>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</si>
  <si>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</si>
  <si>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</si>
  <si>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</si>
  <si>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</si>
  <si>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</si>
  <si>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</si>
  <si>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</si>
  <si>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</si>
  <si>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</si>
  <si>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</si>
  <si>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</si>
  <si>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</si>
  <si>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</si>
  <si>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r>
      <t>ระดับปริญญาตรี  วันที่สำเร็จการศึกษา ตั้งแต่ 17 กรกฎาคม พ.ศ. 2563 ถึง 30 มิถุนายน พ.ศ. 2564 ภาคเรียนที่ (</t>
    </r>
    <r>
      <rPr>
        <b/>
        <u/>
        <sz val="16"/>
        <color theme="1"/>
        <rFont val="TH SarabunPSK"/>
        <family val="2"/>
      </rPr>
      <t>3/62 รอบ 4-6/2563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1/63 รอบ 7-12/2563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2/63 รอบ13-21/2563</t>
    </r>
    <r>
      <rPr>
        <b/>
        <sz val="16"/>
        <color theme="1"/>
        <rFont val="TH SarabunPSK"/>
        <family val="2"/>
      </rPr>
      <t>)</t>
    </r>
  </si>
  <si>
    <t>การศึกษา (การศึกษาปฐมวัย)</t>
  </si>
  <si>
    <t>การศึกษาปฐมวัย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</si>
  <si>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การศึกษาปฐมวัย</t>
    </r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</si>
  <si>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</si>
  <si>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</si>
  <si>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</si>
  <si>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</si>
  <si>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</si>
  <si>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</si>
  <si>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</si>
  <si>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</si>
  <si>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</si>
  <si>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</si>
  <si>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</si>
  <si>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</si>
  <si>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คหกรรมศาสตร์</t>
    </r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</si>
  <si>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</si>
  <si>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</si>
  <si>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</si>
  <si>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</si>
  <si>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</si>
  <si>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</si>
  <si>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</si>
  <si>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</si>
  <si>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</si>
  <si>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</si>
  <si>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</si>
  <si>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</si>
  <si>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</si>
  <si>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</si>
  <si>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</si>
  <si>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</si>
  <si>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การจัดการดิจิทัลคอนเทนท์</t>
    </r>
  </si>
  <si>
    <t>การจัดการสารสนเทศ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</si>
  <si>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</si>
  <si>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</si>
  <si>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</si>
  <si>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</si>
  <si>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การบัญชี</t>
    </r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</si>
  <si>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</si>
  <si>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</si>
  <si>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</si>
  <si>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</si>
  <si>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</si>
  <si>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</si>
  <si>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</si>
  <si>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</si>
  <si>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</si>
  <si>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บริหารธุรกิจ</t>
    </r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</si>
  <si>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</si>
  <si>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</si>
  <si>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</si>
  <si>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</si>
  <si>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</si>
  <si>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</si>
  <si>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</si>
  <si>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</si>
  <si>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</si>
  <si>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</si>
  <si>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</si>
  <si>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</si>
  <si>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</si>
  <si>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</si>
  <si>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</si>
  <si>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</si>
  <si>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</si>
  <si>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</si>
  <si>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</si>
  <si>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</si>
  <si>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</si>
  <si>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</si>
  <si>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เทคโนโลยีไฟฟ้า</t>
    </r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</si>
  <si>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</si>
  <si>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</si>
  <si>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</si>
  <si>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</si>
  <si>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</si>
  <si>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</si>
  <si>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</si>
  <si>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</si>
  <si>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</si>
  <si>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</si>
  <si>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</si>
  <si>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ศิลปะการแสดง</t>
    </r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</si>
  <si>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</si>
  <si>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</si>
  <si>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</si>
  <si>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</si>
  <si>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การออกแบบผลิตภัณฑ์สร้างสรรค์</t>
    </r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</si>
  <si>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</si>
  <si>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</si>
  <si>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</si>
  <si>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</si>
  <si>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การจัดการโลจิสติกส์</t>
    </r>
  </si>
  <si>
    <t>การจัดการโลจิสติกส์ (หลักสูตรนานาชาติ)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</si>
  <si>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</si>
  <si>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</si>
  <si>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</si>
  <si>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</si>
  <si>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</si>
  <si>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</si>
  <si>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</si>
  <si>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</si>
  <si>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การจัดการซัพพลายเชนธุรกิจ</t>
    </r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</si>
  <si>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</si>
  <si>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</si>
  <si>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</si>
  <si>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การจัดการคุณภาพ</t>
    </r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</si>
  <si>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</si>
  <si>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</si>
  <si>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</si>
  <si>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</si>
  <si>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</si>
  <si>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</si>
  <si>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</si>
  <si>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การโรงแรม(ธุรกิจภัตตาคาร)</t>
  </si>
  <si>
    <t>ธุรกิจภัตตาคาร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</si>
  <si>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การโรงแรม</t>
    </r>
  </si>
  <si>
    <t>บริหารธุรกิจระหว่างประเทศ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</si>
  <si>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</si>
  <si>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</si>
  <si>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</si>
  <si>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</si>
  <si>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</si>
  <si>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</si>
  <si>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</si>
  <si>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การจัดการอุตสาหกรรมท่องเที่ยวและบริการ</t>
    </r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</si>
  <si>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</si>
  <si>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</si>
  <si>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</si>
  <si>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</si>
  <si>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</si>
  <si>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</si>
  <si>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</si>
  <si>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</si>
  <si>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</si>
  <si>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</si>
  <si>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</si>
  <si>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</si>
  <si>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</si>
  <si>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</si>
  <si>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</si>
  <si>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</si>
  <si>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</si>
  <si>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</si>
  <si>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</si>
  <si>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</si>
  <si>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</si>
  <si>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</si>
  <si>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</si>
  <si>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</si>
  <si>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</si>
  <si>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r>
      <rPr>
        <u/>
        <sz val="16"/>
        <color theme="1"/>
        <rFont val="TH SarabunPSK"/>
        <family val="2"/>
      </rPr>
      <t xml:space="preserve">รวม </t>
    </r>
    <r>
      <rPr>
        <sz val="16"/>
        <color theme="1"/>
        <rFont val="TH SarabunPSK"/>
        <family val="2"/>
      </rPr>
      <t>รัฐประศาสนศาสตร์</t>
    </r>
  </si>
  <si>
    <t>รัฐศาสตร์ (การเมืองการปกครอง)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</si>
  <si>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แขนงการเมืองการปกครอง</t>
    </r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</si>
  <si>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</si>
  <si>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</si>
  <si>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</si>
  <si>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</si>
  <si>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</si>
  <si>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</si>
  <si>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</si>
  <si>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</si>
  <si>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</si>
  <si>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</si>
  <si>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</si>
  <si>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</si>
  <si>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จำนวนผู้บัณฑิตที่ได้งานทำภายในระยะเวลา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</si>
  <si>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</si>
  <si>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</si>
  <si>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</si>
  <si>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</si>
  <si>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</si>
  <si>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</si>
  <si>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</si>
  <si>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</si>
  <si>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</si>
  <si>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</si>
  <si>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</si>
  <si>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</si>
  <si>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</si>
  <si>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</si>
  <si>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</si>
  <si>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</si>
  <si>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</si>
  <si>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</si>
  <si>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</si>
  <si>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</si>
  <si>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</si>
  <si>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</si>
  <si>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</si>
  <si>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</si>
  <si>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</si>
  <si>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</si>
  <si>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</si>
  <si>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</si>
  <si>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</si>
  <si>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</si>
  <si>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</si>
  <si>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</si>
  <si>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</si>
  <si>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</si>
  <si>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</si>
  <si>
    <t xml:space="preserve"> ดึงข้อมูล เมื่อ 27 มิถุนายน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</si>
</sst>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7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20"/>
      <color theme="1"/>
      <name val="TH SarabunPSK"/>
      <family val="2"/>
    </font>
    <font>
      <sz val="13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8"/>
      <name val="TH SarabunPSK"/>
      <family val="2"/>
    </font>
    <font>
      <u/>
      <sz val="15"/>
      <color theme="1"/>
      <name val="TH SarabunPSK"/>
      <family val="2"/>
    </font>
    <font>
      <u/>
      <sz val="18"/>
      <name val="TH SarabunPSK"/>
      <family val="2"/>
    </font>
    <font>
      <u val="double"/>
      <sz val="18"/>
      <name val="TH SarabunPSK"/>
      <family val="2"/>
    </font>
    <font>
      <sz val="11"/>
      <color theme="1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FF00FF"/>
        <bgColor rgb="FFFF00FF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FFCCFF"/>
        <bgColor rgb="FFFFCCFF"/>
      </patternFill>
    </fill>
    <fill>
      <patternFill patternType="solid">
        <fgColor rgb="FF00B050"/>
        <bgColor rgb="FF00B050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B0CADD"/>
        <bgColor rgb="FFB0CADD"/>
      </patternFill>
    </fill>
    <fill>
      <patternFill patternType="solid">
        <fgColor rgb="FFDEDEDE"/>
        <bgColor rgb="FFDEDEDE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EDE"/>
      </patternFill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4" borderId="0" xfId="0" applyFont="1" applyFill="1" applyBorder="1" applyAlignment="1">
      <alignment vertical="top" wrapText="1"/>
    </xf>
    <xf numFmtId="0" fontId="2" fillId="0" borderId="0" xfId="0" applyFont="1" applyBorder="1"/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5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6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4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5" borderId="2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0" borderId="0" xfId="0" applyFont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0" fontId="8" fillId="4" borderId="14" xfId="0" applyFont="1" applyFill="1" applyBorder="1" applyAlignment="1">
      <alignment horizontal="center" vertical="center" wrapText="1"/>
    </xf>
    <xf numFmtId="0" fontId="2" fillId="9" borderId="11" xfId="0" applyFont="1" applyFill="1" applyBorder="1"/>
    <xf numFmtId="0" fontId="5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center" vertical="top" wrapText="1"/>
    </xf>
    <xf numFmtId="187" fontId="9" fillId="5" borderId="16" xfId="0" applyNumberFormat="1" applyFont="1" applyFill="1" applyBorder="1" applyAlignment="1">
      <alignment horizontal="center" vertical="top" wrapText="1"/>
    </xf>
    <xf numFmtId="1" fontId="9" fillId="5" borderId="15" xfId="0" applyNumberFormat="1" applyFont="1" applyFill="1" applyBorder="1" applyAlignment="1">
      <alignment horizontal="center" vertical="top" wrapText="1"/>
    </xf>
    <xf numFmtId="1" fontId="5" fillId="5" borderId="12" xfId="0" applyNumberFormat="1" applyFont="1" applyFill="1" applyBorder="1" applyAlignment="1">
      <alignment horizontal="center" vertical="top" wrapText="1"/>
    </xf>
    <xf numFmtId="1" fontId="5" fillId="5" borderId="4" xfId="0" applyNumberFormat="1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2" fontId="5" fillId="5" borderId="13" xfId="0" applyNumberFormat="1" applyFont="1" applyFill="1" applyBorder="1" applyAlignment="1">
      <alignment horizontal="center" vertical="top" wrapText="1"/>
    </xf>
    <xf numFmtId="188" fontId="5" fillId="5" borderId="12" xfId="0" applyNumberFormat="1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 wrapText="1"/>
    </xf>
    <xf numFmtId="2" fontId="5" fillId="5" borderId="0" xfId="0" applyNumberFormat="1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187" fontId="9" fillId="5" borderId="18" xfId="0" applyNumberFormat="1" applyFont="1" applyFill="1" applyBorder="1" applyAlignment="1">
      <alignment horizontal="center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1" fontId="5" fillId="5" borderId="14" xfId="0" applyNumberFormat="1" applyFont="1" applyFill="1" applyBorder="1" applyAlignment="1">
      <alignment horizontal="center" vertical="top" wrapText="1"/>
    </xf>
    <xf numFmtId="1" fontId="5" fillId="5" borderId="7" xfId="0" applyNumberFormat="1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188" fontId="5" fillId="5" borderId="14" xfId="0" applyNumberFormat="1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5" borderId="11" xfId="0" applyNumberFormat="1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187" fontId="13" fillId="4" borderId="14" xfId="0" applyNumberFormat="1" applyFont="1" applyFill="1" applyBorder="1" applyAlignment="1">
      <alignment horizontal="center" vertical="top" wrapText="1"/>
    </xf>
    <xf numFmtId="1" fontId="13" fillId="4" borderId="14" xfId="0" applyNumberFormat="1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2" fontId="13" fillId="4" borderId="14" xfId="0" applyNumberFormat="1" applyFont="1" applyFill="1" applyBorder="1" applyAlignment="1">
      <alignment horizontal="center" vertical="top" wrapText="1"/>
    </xf>
    <xf numFmtId="188" fontId="13" fillId="4" borderId="14" xfId="0" applyNumberFormat="1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top" wrapText="1"/>
    </xf>
    <xf numFmtId="0" fontId="15" fillId="11" borderId="14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/>
    </xf>
    <xf numFmtId="188" fontId="5" fillId="5" borderId="14" xfId="0" applyNumberFormat="1" applyFont="1" applyFill="1" applyBorder="1" applyAlignment="1">
      <alignment horizontal="center" vertical="top"/>
    </xf>
    <xf numFmtId="0" fontId="10" fillId="5" borderId="14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12" borderId="14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4" fillId="0" borderId="19" xfId="0" applyFont="1" applyBorder="1"/>
    <xf numFmtId="0" fontId="5" fillId="13" borderId="14" xfId="0" applyFont="1" applyFill="1" applyBorder="1" applyAlignment="1">
      <alignment horizontal="center" vertical="top" wrapText="1"/>
    </xf>
    <xf numFmtId="2" fontId="5" fillId="5" borderId="14" xfId="0" applyNumberFormat="1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16" borderId="14" xfId="0" applyFont="1" applyFill="1" applyBorder="1" applyAlignment="1">
      <alignment horizontal="center" vertical="top" wrapText="1"/>
    </xf>
    <xf numFmtId="0" fontId="5" fillId="17" borderId="14" xfId="0" applyFont="1" applyFill="1" applyBorder="1" applyAlignment="1">
      <alignment horizontal="center" vertical="top" wrapText="1"/>
    </xf>
    <xf numFmtId="0" fontId="5" fillId="18" borderId="14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top" wrapText="1"/>
    </xf>
    <xf numFmtId="0" fontId="5" fillId="20" borderId="14" xfId="0" applyFont="1" applyFill="1" applyBorder="1" applyAlignment="1">
      <alignment horizontal="center" vertical="top" wrapText="1"/>
    </xf>
    <xf numFmtId="0" fontId="5" fillId="21" borderId="14" xfId="0" applyFont="1" applyFill="1" applyBorder="1" applyAlignment="1">
      <alignment horizontal="center" vertical="top" wrapText="1"/>
    </xf>
    <xf numFmtId="0" fontId="13" fillId="12" borderId="7" xfId="0" applyFont="1" applyFill="1" applyBorder="1" applyAlignment="1">
      <alignment horizontal="center" vertical="top" wrapText="1"/>
    </xf>
    <xf numFmtId="0" fontId="13" fillId="12" borderId="14" xfId="0" applyFont="1" applyFill="1" applyBorder="1" applyAlignment="1">
      <alignment horizontal="center" vertical="top" wrapText="1"/>
    </xf>
    <xf numFmtId="2" fontId="13" fillId="12" borderId="14" xfId="0" applyNumberFormat="1" applyFont="1" applyFill="1" applyBorder="1" applyAlignment="1">
      <alignment horizontal="center" vertical="top" wrapText="1"/>
    </xf>
    <xf numFmtId="0" fontId="16" fillId="22" borderId="0" xfId="0" applyFont="1" applyFill="1" applyBorder="1"/>
    <xf numFmtId="0" fontId="17" fillId="22" borderId="0" xfId="0" applyFont="1" applyFill="1" applyBorder="1" applyAlignment="1">
      <alignment horizontal="left" vertical="top"/>
    </xf>
    <xf numFmtId="0" fontId="7" fillId="22" borderId="0" xfId="0" applyFont="1" applyFill="1" applyBorder="1"/>
    <xf numFmtId="0" fontId="5" fillId="5" borderId="0" xfId="0" applyFont="1" applyFill="1" applyBorder="1" applyAlignment="1">
      <alignment horizontal="left" vertical="top" wrapText="1"/>
    </xf>
    <xf numFmtId="187" fontId="5" fillId="5" borderId="0" xfId="0" applyNumberFormat="1" applyFont="1" applyFill="1" applyBorder="1" applyAlignment="1">
      <alignment horizontal="left" vertical="top"/>
    </xf>
    <xf numFmtId="1" fontId="5" fillId="5" borderId="0" xfId="0" applyNumberFormat="1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/>
    </xf>
    <xf numFmtId="187" fontId="8" fillId="5" borderId="0" xfId="0" applyNumberFormat="1" applyFont="1" applyFill="1" applyBorder="1" applyAlignment="1">
      <alignment horizontal="left" vertical="top"/>
    </xf>
    <xf numFmtId="1" fontId="8" fillId="5" borderId="0" xfId="0" applyNumberFormat="1" applyFont="1" applyFill="1" applyBorder="1" applyAlignment="1">
      <alignment horizontal="left" vertical="top"/>
    </xf>
    <xf numFmtId="2" fontId="8" fillId="5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horizontal="left" vertical="top"/>
    </xf>
    <xf numFmtId="0" fontId="5" fillId="0" borderId="0" xfId="0" applyFont="1"/>
    <xf numFmtId="0" fontId="5" fillId="5" borderId="19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top"/>
    </xf>
    <xf numFmtId="0" fontId="1" fillId="6" borderId="5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0" fontId="9" fillId="0" borderId="0" xfId="0" applyFont="1"/>
    <xf numFmtId="15" fontId="9" fillId="0" borderId="0" xfId="0" applyNumberFormat="1" applyFont="1" applyAlignment="1">
      <alignment horizontal="left"/>
    </xf>
    <xf numFmtId="0" fontId="19" fillId="0" borderId="0" xfId="0" applyFont="1"/>
    <xf numFmtId="1" fontId="19" fillId="0" borderId="0" xfId="0" applyNumberFormat="1" applyFont="1"/>
    <xf numFmtId="0" fontId="19" fillId="0" borderId="0" xfId="0" applyFont="1" applyAlignment="1">
      <alignment horizontal="center" vertical="center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/>
    </xf>
    <xf numFmtId="0" fontId="8" fillId="8" borderId="9" xfId="0" applyFont="1" applyFill="1" applyBorder="1" applyAlignment="1">
      <alignment vertical="center"/>
    </xf>
    <xf numFmtId="1" fontId="20" fillId="25" borderId="10" xfId="0" applyNumberFormat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wrapText="1"/>
    </xf>
    <xf numFmtId="0" fontId="8" fillId="8" borderId="9" xfId="0" applyFont="1" applyFill="1" applyBorder="1" applyAlignment="1">
      <alignment wrapText="1"/>
    </xf>
    <xf numFmtId="0" fontId="20" fillId="25" borderId="1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vertical="center" wrapText="1"/>
    </xf>
    <xf numFmtId="0" fontId="8" fillId="8" borderId="9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20" fillId="25" borderId="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8" fillId="8" borderId="8" xfId="0" applyFont="1" applyFill="1" applyBorder="1"/>
    <xf numFmtId="0" fontId="8" fillId="8" borderId="2" xfId="0" applyFont="1" applyFill="1" applyBorder="1" applyAlignment="1">
      <alignment wrapText="1"/>
    </xf>
    <xf numFmtId="0" fontId="5" fillId="23" borderId="10" xfId="0" applyFont="1" applyFill="1" applyBorder="1" applyAlignment="1">
      <alignment horizontal="left" vertical="top" wrapText="1"/>
    </xf>
    <xf numFmtId="0" fontId="5" fillId="23" borderId="10" xfId="0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vertical="top" wrapText="1"/>
    </xf>
    <xf numFmtId="0" fontId="5" fillId="23" borderId="15" xfId="0" applyFont="1" applyFill="1" applyBorder="1" applyAlignment="1">
      <alignment horizontal="center" vertical="top" wrapText="1"/>
    </xf>
    <xf numFmtId="0" fontId="5" fillId="26" borderId="14" xfId="0" applyFont="1" applyFill="1" applyBorder="1" applyAlignment="1">
      <alignment horizontal="center" vertical="top" wrapText="1"/>
    </xf>
    <xf numFmtId="3" fontId="9" fillId="23" borderId="14" xfId="0" applyNumberFormat="1" applyFont="1" applyFill="1" applyBorder="1" applyAlignment="1">
      <alignment horizontal="center" vertical="top" wrapText="1"/>
    </xf>
    <xf numFmtId="3" fontId="9" fillId="23" borderId="14" xfId="0" applyNumberFormat="1" applyFont="1" applyFill="1" applyBorder="1" applyAlignment="1">
      <alignment horizontal="left" vertical="center" wrapText="1"/>
    </xf>
    <xf numFmtId="3" fontId="5" fillId="23" borderId="14" xfId="0" applyNumberFormat="1" applyFont="1" applyFill="1" applyBorder="1" applyAlignment="1">
      <alignment horizontal="center" vertical="center" wrapText="1"/>
    </xf>
    <xf numFmtId="3" fontId="22" fillId="27" borderId="14" xfId="0" applyNumberFormat="1" applyFont="1" applyFill="1" applyBorder="1" applyAlignment="1" applyProtection="1">
      <alignment horizontal="center" vertical="center" wrapText="1"/>
    </xf>
    <xf numFmtId="3" fontId="22" fillId="28" borderId="14" xfId="0" applyNumberFormat="1" applyFont="1" applyFill="1" applyBorder="1" applyAlignment="1" applyProtection="1">
      <alignment horizontal="center" vertical="center" wrapText="1"/>
    </xf>
    <xf numFmtId="3" fontId="22" fillId="29" borderId="14" xfId="0" applyNumberFormat="1" applyFont="1" applyFill="1" applyBorder="1" applyAlignment="1" applyProtection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wrapText="1"/>
    </xf>
    <xf numFmtId="2" fontId="20" fillId="30" borderId="14" xfId="0" applyNumberFormat="1" applyFont="1" applyFill="1" applyBorder="1" applyAlignment="1">
      <alignment horizontal="center" vertical="center" wrapText="1"/>
    </xf>
    <xf numFmtId="2" fontId="24" fillId="31" borderId="14" xfId="0" applyNumberFormat="1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left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22" fillId="9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2" fillId="0" borderId="14" xfId="0" applyNumberFormat="1" applyFont="1" applyFill="1" applyBorder="1" applyAlignment="1" applyProtection="1">
      <alignment horizontal="center" vertical="center" wrapText="1"/>
    </xf>
    <xf numFmtId="1" fontId="9" fillId="23" borderId="14" xfId="0" applyNumberFormat="1" applyFont="1" applyFill="1" applyBorder="1" applyAlignment="1">
      <alignment horizontal="center" vertical="top" wrapText="1"/>
    </xf>
    <xf numFmtId="1" fontId="9" fillId="23" borderId="14" xfId="0" applyNumberFormat="1" applyFont="1" applyFill="1" applyBorder="1" applyAlignment="1">
      <alignment horizontal="left" vertical="center" wrapText="1"/>
    </xf>
    <xf numFmtId="3" fontId="9" fillId="23" borderId="14" xfId="0" applyNumberFormat="1" applyFont="1" applyFill="1" applyBorder="1" applyAlignment="1">
      <alignment horizontal="left" vertical="top" wrapText="1"/>
    </xf>
    <xf numFmtId="0" fontId="23" fillId="30" borderId="14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left" vertical="center" wrapText="1"/>
    </xf>
    <xf numFmtId="4" fontId="20" fillId="30" borderId="14" xfId="0" applyNumberFormat="1" applyFont="1" applyFill="1" applyBorder="1" applyAlignment="1">
      <alignment horizontal="center" vertical="center" wrapText="1"/>
    </xf>
    <xf numFmtId="4" fontId="24" fillId="31" borderId="14" xfId="0" applyNumberFormat="1" applyFont="1" applyFill="1" applyBorder="1" applyAlignment="1" applyProtection="1">
      <alignment horizontal="center" vertical="center" wrapText="1"/>
    </xf>
    <xf numFmtId="3" fontId="9" fillId="23" borderId="10" xfId="0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2" fontId="20" fillId="30" borderId="10" xfId="0" applyNumberFormat="1" applyFont="1" applyFill="1" applyBorder="1" applyAlignment="1">
      <alignment horizontal="center" vertical="center" wrapText="1"/>
    </xf>
    <xf numFmtId="2" fontId="24" fillId="31" borderId="10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5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3" fontId="5" fillId="23" borderId="12" xfId="0" applyNumberFormat="1" applyFont="1" applyFill="1" applyBorder="1" applyAlignment="1">
      <alignment horizontal="center" vertical="center" wrapText="1"/>
    </xf>
    <xf numFmtId="3" fontId="22" fillId="27" borderId="12" xfId="0" applyNumberFormat="1" applyFont="1" applyFill="1" applyBorder="1" applyAlignment="1" applyProtection="1">
      <alignment horizontal="center" vertical="center" wrapText="1"/>
    </xf>
    <xf numFmtId="3" fontId="22" fillId="28" borderId="12" xfId="0" applyNumberFormat="1" applyFont="1" applyFill="1" applyBorder="1" applyAlignment="1" applyProtection="1">
      <alignment horizontal="center" vertical="center" wrapText="1"/>
    </xf>
    <xf numFmtId="3" fontId="22" fillId="29" borderId="12" xfId="0" applyNumberFormat="1" applyFont="1" applyFill="1" applyBorder="1" applyAlignment="1" applyProtection="1">
      <alignment horizontal="center" vertical="center" wrapText="1"/>
    </xf>
    <xf numFmtId="3" fontId="22" fillId="32" borderId="12" xfId="0" applyNumberFormat="1" applyFont="1" applyFill="1" applyBorder="1" applyAlignment="1" applyProtection="1">
      <alignment horizontal="center" vertical="center" wrapText="1"/>
    </xf>
    <xf numFmtId="3" fontId="22" fillId="32" borderId="14" xfId="0" applyNumberFormat="1" applyFont="1" applyFill="1" applyBorder="1" applyAlignment="1" applyProtection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22" fillId="27" borderId="9" xfId="0" applyNumberFormat="1" applyFont="1" applyFill="1" applyBorder="1" applyAlignment="1" applyProtection="1">
      <alignment horizontal="center" vertical="center" wrapText="1"/>
    </xf>
    <xf numFmtId="3" fontId="25" fillId="27" borderId="14" xfId="0" applyNumberFormat="1" applyFont="1" applyFill="1" applyBorder="1" applyAlignment="1" applyProtection="1">
      <alignment horizontal="center" vertical="center" wrapText="1"/>
    </xf>
    <xf numFmtId="3" fontId="22" fillId="33" borderId="14" xfId="0" applyNumberFormat="1" applyFont="1" applyFill="1" applyBorder="1" applyAlignment="1" applyProtection="1">
      <alignment horizontal="center" vertical="center" wrapText="1"/>
    </xf>
    <xf numFmtId="3" fontId="9" fillId="0" borderId="12" xfId="0" applyNumberFormat="1" applyFont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23" fillId="30" borderId="12" xfId="0" applyFont="1" applyFill="1" applyBorder="1" applyAlignment="1">
      <alignment horizontal="left" vertical="center" wrapText="1"/>
    </xf>
    <xf numFmtId="4" fontId="24" fillId="2" borderId="11" xfId="0" applyNumberFormat="1" applyFont="1" applyFill="1" applyBorder="1" applyAlignment="1" applyProtection="1">
      <alignment horizontal="center" vertical="center" wrapText="1"/>
    </xf>
    <xf numFmtId="3" fontId="9" fillId="23" borderId="12" xfId="0" applyNumberFormat="1" applyFont="1" applyFill="1" applyBorder="1" applyAlignment="1">
      <alignment horizontal="center" vertical="top" wrapText="1"/>
    </xf>
    <xf numFmtId="3" fontId="9" fillId="23" borderId="1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vertical="center" wrapText="1"/>
    </xf>
    <xf numFmtId="15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277585</xdr:colOff>
      <xdr:row>5</xdr:row>
      <xdr:rowOff>851808</xdr:rowOff>
    </xdr:from>
    <xdr:ext cx="390525" cy="314325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7926160" y="250915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249011</xdr:colOff>
      <xdr:row>5</xdr:row>
      <xdr:rowOff>910318</xdr:rowOff>
    </xdr:from>
    <xdr:ext cx="390525" cy="314325"/>
    <xdr:sp macro="" textlink="">
      <xdr:nvSpPr>
        <xdr:cNvPr id="3" name="Shape 1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831036" y="256766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7</xdr:col>
      <xdr:colOff>221797</xdr:colOff>
      <xdr:row>5</xdr:row>
      <xdr:rowOff>896711</xdr:rowOff>
    </xdr:from>
    <xdr:ext cx="390525" cy="314325"/>
    <xdr:sp macro="" textlink="">
      <xdr:nvSpPr>
        <xdr:cNvPr id="4" name="Shape 1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9661072" y="255406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8</xdr:col>
      <xdr:colOff>278946</xdr:colOff>
      <xdr:row>5</xdr:row>
      <xdr:rowOff>883103</xdr:rowOff>
    </xdr:from>
    <xdr:ext cx="371475" cy="314325"/>
    <xdr:sp macro="" textlink="">
      <xdr:nvSpPr>
        <xdr:cNvPr id="5" name="Shape 17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0508796" y="2540453"/>
          <a:ext cx="37147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</xdr:col>
      <xdr:colOff>276225</xdr:colOff>
      <xdr:row>5</xdr:row>
      <xdr:rowOff>892629</xdr:rowOff>
    </xdr:from>
    <xdr:ext cx="390525" cy="314325"/>
    <xdr:sp macro="" textlink="">
      <xdr:nvSpPr>
        <xdr:cNvPr id="6" name="Shape 1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11458575" y="254997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</xdr:col>
      <xdr:colOff>304800</xdr:colOff>
      <xdr:row>5</xdr:row>
      <xdr:rowOff>873579</xdr:rowOff>
    </xdr:from>
    <xdr:ext cx="390525" cy="314325"/>
    <xdr:sp macro="" textlink="">
      <xdr:nvSpPr>
        <xdr:cNvPr id="7" name="Shape 1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12334875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11</xdr:col>
      <xdr:colOff>266700</xdr:colOff>
      <xdr:row>5</xdr:row>
      <xdr:rowOff>873579</xdr:rowOff>
    </xdr:from>
    <xdr:ext cx="390525" cy="314325"/>
    <xdr:sp macro="" textlink="">
      <xdr:nvSpPr>
        <xdr:cNvPr id="8" name="Shape 20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13087350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23</xdr:col>
      <xdr:colOff>180975</xdr:colOff>
      <xdr:row>5</xdr:row>
      <xdr:rowOff>836842</xdr:rowOff>
    </xdr:from>
    <xdr:ext cx="381000" cy="333375"/>
    <xdr:sp macro="" textlink="">
      <xdr:nvSpPr>
        <xdr:cNvPr id="9" name="Shape 2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2323147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31</xdr:col>
      <xdr:colOff>228600</xdr:colOff>
      <xdr:row>5</xdr:row>
      <xdr:rowOff>865417</xdr:rowOff>
    </xdr:from>
    <xdr:ext cx="361950" cy="342900"/>
    <xdr:sp macro="" textlink="">
      <xdr:nvSpPr>
        <xdr:cNvPr id="10" name="Shape 2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30565725" y="252276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32</xdr:col>
      <xdr:colOff>276225</xdr:colOff>
      <xdr:row>5</xdr:row>
      <xdr:rowOff>855892</xdr:rowOff>
    </xdr:from>
    <xdr:ext cx="352425" cy="304800"/>
    <xdr:sp macro="" textlink="">
      <xdr:nvSpPr>
        <xdr:cNvPr id="11" name="Shape 2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31575375" y="2513242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42</xdr:col>
      <xdr:colOff>152400</xdr:colOff>
      <xdr:row>5</xdr:row>
      <xdr:rowOff>782413</xdr:rowOff>
    </xdr:from>
    <xdr:ext cx="400050" cy="381000"/>
    <xdr:sp macro="" textlink="">
      <xdr:nvSpPr>
        <xdr:cNvPr id="12" name="Shape 24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41071800" y="2439763"/>
          <a:ext cx="400050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45</xdr:col>
      <xdr:colOff>219075</xdr:colOff>
      <xdr:row>5</xdr:row>
      <xdr:rowOff>820513</xdr:rowOff>
    </xdr:from>
    <xdr:ext cx="390525" cy="314325"/>
    <xdr:sp macro="" textlink="">
      <xdr:nvSpPr>
        <xdr:cNvPr id="13" name="Shape 2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44024550" y="2477863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58</xdr:col>
      <xdr:colOff>95250</xdr:colOff>
      <xdr:row>5</xdr:row>
      <xdr:rowOff>827317</xdr:rowOff>
    </xdr:from>
    <xdr:ext cx="390525" cy="314325"/>
    <xdr:sp macro="" textlink="">
      <xdr:nvSpPr>
        <xdr:cNvPr id="14" name="Shape 26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56407050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59</xdr:col>
      <xdr:colOff>200025</xdr:colOff>
      <xdr:row>5</xdr:row>
      <xdr:rowOff>817792</xdr:rowOff>
    </xdr:from>
    <xdr:ext cx="390525" cy="314325"/>
    <xdr:sp macro="" textlink="">
      <xdr:nvSpPr>
        <xdr:cNvPr id="15" name="Shape 27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57473850" y="24751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60</xdr:col>
      <xdr:colOff>152400</xdr:colOff>
      <xdr:row>5</xdr:row>
      <xdr:rowOff>846367</xdr:rowOff>
    </xdr:from>
    <xdr:ext cx="390525" cy="314325"/>
    <xdr:sp macro="" textlink="">
      <xdr:nvSpPr>
        <xdr:cNvPr id="16" name="Shape 28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58388250" y="25037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61</xdr:col>
      <xdr:colOff>142875</xdr:colOff>
      <xdr:row>5</xdr:row>
      <xdr:rowOff>855892</xdr:rowOff>
    </xdr:from>
    <xdr:ext cx="390525" cy="314325"/>
    <xdr:sp macro="" textlink="">
      <xdr:nvSpPr>
        <xdr:cNvPr id="17" name="Shape 2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59340750" y="25132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62</xdr:col>
      <xdr:colOff>200025</xdr:colOff>
      <xdr:row>5</xdr:row>
      <xdr:rowOff>827317</xdr:rowOff>
    </xdr:from>
    <xdr:ext cx="390525" cy="314325"/>
    <xdr:sp macro="" textlink="">
      <xdr:nvSpPr>
        <xdr:cNvPr id="18" name="Shape 3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60359925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63</xdr:col>
      <xdr:colOff>200025</xdr:colOff>
      <xdr:row>5</xdr:row>
      <xdr:rowOff>836842</xdr:rowOff>
    </xdr:from>
    <xdr:ext cx="390525" cy="314325"/>
    <xdr:sp macro="" textlink="">
      <xdr:nvSpPr>
        <xdr:cNvPr id="19" name="Shape 3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61321950" y="24941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64</xdr:col>
      <xdr:colOff>209550</xdr:colOff>
      <xdr:row>5</xdr:row>
      <xdr:rowOff>808267</xdr:rowOff>
    </xdr:from>
    <xdr:ext cx="390525" cy="314325"/>
    <xdr:sp macro="" textlink="">
      <xdr:nvSpPr>
        <xdr:cNvPr id="20" name="Shape 3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62293500" y="24656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67</xdr:col>
      <xdr:colOff>266700</xdr:colOff>
      <xdr:row>5</xdr:row>
      <xdr:rowOff>853171</xdr:rowOff>
    </xdr:from>
    <xdr:ext cx="390525" cy="314325"/>
    <xdr:sp macro="" textlink="">
      <xdr:nvSpPr>
        <xdr:cNvPr id="21" name="Shape 3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65236725" y="251052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69</xdr:col>
      <xdr:colOff>180975</xdr:colOff>
      <xdr:row>5</xdr:row>
      <xdr:rowOff>872221</xdr:rowOff>
    </xdr:from>
    <xdr:ext cx="390525" cy="304800"/>
    <xdr:sp macro="" textlink="">
      <xdr:nvSpPr>
        <xdr:cNvPr id="22" name="Shape 34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67075050" y="2529571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70</xdr:col>
      <xdr:colOff>228600</xdr:colOff>
      <xdr:row>5</xdr:row>
      <xdr:rowOff>834121</xdr:rowOff>
    </xdr:from>
    <xdr:ext cx="390525" cy="323850"/>
    <xdr:sp macro="" textlink="">
      <xdr:nvSpPr>
        <xdr:cNvPr id="23" name="Shape 3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68084700" y="249147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82</xdr:col>
      <xdr:colOff>219075</xdr:colOff>
      <xdr:row>5</xdr:row>
      <xdr:rowOff>824596</xdr:rowOff>
    </xdr:from>
    <xdr:ext cx="390525" cy="323850"/>
    <xdr:sp macro="" textlink="">
      <xdr:nvSpPr>
        <xdr:cNvPr id="24" name="Shape 36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79619475" y="248194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83</xdr:col>
      <xdr:colOff>295275</xdr:colOff>
      <xdr:row>5</xdr:row>
      <xdr:rowOff>815071</xdr:rowOff>
    </xdr:from>
    <xdr:ext cx="390525" cy="323850"/>
    <xdr:sp macro="" textlink="">
      <xdr:nvSpPr>
        <xdr:cNvPr id="25" name="Shape 3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806577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342900</xdr:colOff>
      <xdr:row>5</xdr:row>
      <xdr:rowOff>898069</xdr:rowOff>
    </xdr:from>
    <xdr:ext cx="314325" cy="295275"/>
    <xdr:sp macro="" textlink="">
      <xdr:nvSpPr>
        <xdr:cNvPr id="26" name="Shape 3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87439500" y="2555419"/>
          <a:ext cx="314325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92</xdr:col>
      <xdr:colOff>142875</xdr:colOff>
      <xdr:row>5</xdr:row>
      <xdr:rowOff>888544</xdr:rowOff>
    </xdr:from>
    <xdr:ext cx="323850" cy="304800"/>
    <xdr:sp macro="" textlink="">
      <xdr:nvSpPr>
        <xdr:cNvPr id="27" name="Shape 3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89163525" y="2545894"/>
          <a:ext cx="3238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97</xdr:col>
      <xdr:colOff>161925</xdr:colOff>
      <xdr:row>5</xdr:row>
      <xdr:rowOff>898069</xdr:rowOff>
    </xdr:from>
    <xdr:ext cx="390525" cy="323850"/>
    <xdr:sp macro="" textlink="">
      <xdr:nvSpPr>
        <xdr:cNvPr id="28" name="Shape 4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93992700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95</xdr:col>
      <xdr:colOff>219075</xdr:colOff>
      <xdr:row>5</xdr:row>
      <xdr:rowOff>888544</xdr:rowOff>
    </xdr:from>
    <xdr:ext cx="678996" cy="308885"/>
    <xdr:sp macro="" textlink="">
      <xdr:nvSpPr>
        <xdr:cNvPr id="29" name="Shape 4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92125800" y="2545894"/>
          <a:ext cx="678996" cy="30888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100" b="0" i="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รวม 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100</xdr:col>
      <xdr:colOff>228600</xdr:colOff>
      <xdr:row>5</xdr:row>
      <xdr:rowOff>917119</xdr:rowOff>
    </xdr:from>
    <xdr:ext cx="390525" cy="323850"/>
    <xdr:sp macro="" textlink="">
      <xdr:nvSpPr>
        <xdr:cNvPr id="30" name="Shape 4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96945450" y="257446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101</xdr:col>
      <xdr:colOff>161925</xdr:colOff>
      <xdr:row>5</xdr:row>
      <xdr:rowOff>926644</xdr:rowOff>
    </xdr:from>
    <xdr:ext cx="352425" cy="304800"/>
    <xdr:sp macro="" textlink="">
      <xdr:nvSpPr>
        <xdr:cNvPr id="31" name="Shape 4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97840800" y="2583994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106</xdr:col>
      <xdr:colOff>152400</xdr:colOff>
      <xdr:row>5</xdr:row>
      <xdr:rowOff>810987</xdr:rowOff>
    </xdr:from>
    <xdr:ext cx="390525" cy="323850"/>
    <xdr:sp macro="" textlink="">
      <xdr:nvSpPr>
        <xdr:cNvPr id="32" name="Shape 4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102641400" y="246833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107</xdr:col>
      <xdr:colOff>238125</xdr:colOff>
      <xdr:row>5</xdr:row>
      <xdr:rowOff>839562</xdr:rowOff>
    </xdr:from>
    <xdr:ext cx="390525" cy="323850"/>
    <xdr:sp macro="" textlink="">
      <xdr:nvSpPr>
        <xdr:cNvPr id="33" name="Shape 45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103689150" y="249691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116</xdr:col>
      <xdr:colOff>238125</xdr:colOff>
      <xdr:row>5</xdr:row>
      <xdr:rowOff>830037</xdr:rowOff>
    </xdr:from>
    <xdr:ext cx="390525" cy="323850"/>
    <xdr:sp macro="" textlink="">
      <xdr:nvSpPr>
        <xdr:cNvPr id="34" name="Shape 46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112347375" y="24873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118</xdr:col>
      <xdr:colOff>266700</xdr:colOff>
      <xdr:row>5</xdr:row>
      <xdr:rowOff>839562</xdr:rowOff>
    </xdr:from>
    <xdr:ext cx="390525" cy="333375"/>
    <xdr:sp macro="" textlink="">
      <xdr:nvSpPr>
        <xdr:cNvPr id="35" name="Shape 47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114300000" y="2496912"/>
          <a:ext cx="390525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121</xdr:col>
      <xdr:colOff>247650</xdr:colOff>
      <xdr:row>5</xdr:row>
      <xdr:rowOff>820512</xdr:rowOff>
    </xdr:from>
    <xdr:ext cx="390525" cy="323850"/>
    <xdr:sp macro="" textlink="">
      <xdr:nvSpPr>
        <xdr:cNvPr id="36" name="Shape 48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117167025" y="247786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122</xdr:col>
      <xdr:colOff>352425</xdr:colOff>
      <xdr:row>5</xdr:row>
      <xdr:rowOff>868137</xdr:rowOff>
    </xdr:from>
    <xdr:ext cx="390525" cy="323850"/>
    <xdr:sp macro="" textlink="">
      <xdr:nvSpPr>
        <xdr:cNvPr id="37" name="Shape 49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118233825" y="25254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125</xdr:col>
      <xdr:colOff>295275</xdr:colOff>
      <xdr:row>5</xdr:row>
      <xdr:rowOff>874942</xdr:rowOff>
    </xdr:from>
    <xdr:ext cx="390525" cy="323850"/>
    <xdr:sp macro="" textlink="">
      <xdr:nvSpPr>
        <xdr:cNvPr id="38" name="Shape 5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121062750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179</xdr:col>
      <xdr:colOff>200025</xdr:colOff>
      <xdr:row>5</xdr:row>
      <xdr:rowOff>907599</xdr:rowOff>
    </xdr:from>
    <xdr:ext cx="390525" cy="314325"/>
    <xdr:sp macro="" textlink="">
      <xdr:nvSpPr>
        <xdr:cNvPr id="39" name="Shape 5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172916850" y="256494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180</xdr:col>
      <xdr:colOff>276225</xdr:colOff>
      <xdr:row>5</xdr:row>
      <xdr:rowOff>879024</xdr:rowOff>
    </xdr:from>
    <xdr:ext cx="390525" cy="314325"/>
    <xdr:sp macro="" textlink="">
      <xdr:nvSpPr>
        <xdr:cNvPr id="40" name="Shape 5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173955075" y="2536374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183</xdr:col>
      <xdr:colOff>190500</xdr:colOff>
      <xdr:row>5</xdr:row>
      <xdr:rowOff>884467</xdr:rowOff>
    </xdr:from>
    <xdr:ext cx="390525" cy="314325"/>
    <xdr:sp macro="" textlink="">
      <xdr:nvSpPr>
        <xdr:cNvPr id="41" name="Shape 5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176755425" y="25418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184</xdr:col>
      <xdr:colOff>342900</xdr:colOff>
      <xdr:row>5</xdr:row>
      <xdr:rowOff>903517</xdr:rowOff>
    </xdr:from>
    <xdr:ext cx="390525" cy="304800"/>
    <xdr:sp macro="" textlink="">
      <xdr:nvSpPr>
        <xdr:cNvPr id="42" name="Shape 54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177869850" y="2560867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96</xdr:col>
      <xdr:colOff>200025</xdr:colOff>
      <xdr:row>5</xdr:row>
      <xdr:rowOff>898069</xdr:rowOff>
    </xdr:from>
    <xdr:ext cx="390525" cy="323850"/>
    <xdr:sp macro="" textlink="">
      <xdr:nvSpPr>
        <xdr:cNvPr id="43" name="Shape 55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93068775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26</xdr:col>
      <xdr:colOff>171450</xdr:colOff>
      <xdr:row>5</xdr:row>
      <xdr:rowOff>884467</xdr:rowOff>
    </xdr:from>
    <xdr:ext cx="342900" cy="295275"/>
    <xdr:sp macro="" textlink="">
      <xdr:nvSpPr>
        <xdr:cNvPr id="44" name="Shape 56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25698450" y="2541817"/>
          <a:ext cx="342900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</xdr:col>
      <xdr:colOff>285750</xdr:colOff>
      <xdr:row>5</xdr:row>
      <xdr:rowOff>836842</xdr:rowOff>
    </xdr:from>
    <xdr:ext cx="381000" cy="333375"/>
    <xdr:sp macro="" textlink="">
      <xdr:nvSpPr>
        <xdr:cNvPr id="45" name="Shape 57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1665922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30</xdr:col>
      <xdr:colOff>295275</xdr:colOff>
      <xdr:row>5</xdr:row>
      <xdr:rowOff>865417</xdr:rowOff>
    </xdr:from>
    <xdr:ext cx="381000" cy="333375"/>
    <xdr:sp macro="" textlink="">
      <xdr:nvSpPr>
        <xdr:cNvPr id="46" name="Shape 58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29670375" y="2522767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40</xdr:col>
      <xdr:colOff>266700</xdr:colOff>
      <xdr:row>5</xdr:row>
      <xdr:rowOff>782413</xdr:rowOff>
    </xdr:from>
    <xdr:ext cx="485775" cy="381000"/>
    <xdr:sp macro="" textlink="">
      <xdr:nvSpPr>
        <xdr:cNvPr id="47" name="Shape 59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39262050" y="2439763"/>
          <a:ext cx="485775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19</xdr:col>
      <xdr:colOff>323850</xdr:colOff>
      <xdr:row>5</xdr:row>
      <xdr:rowOff>865417</xdr:rowOff>
    </xdr:from>
    <xdr:ext cx="361950" cy="333375"/>
    <xdr:sp macro="" textlink="">
      <xdr:nvSpPr>
        <xdr:cNvPr id="48" name="Shape 6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19926300" y="2522767"/>
          <a:ext cx="36195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20</xdr:col>
      <xdr:colOff>257175</xdr:colOff>
      <xdr:row>5</xdr:row>
      <xdr:rowOff>884467</xdr:rowOff>
    </xdr:from>
    <xdr:ext cx="361950" cy="342900"/>
    <xdr:sp macro="" textlink="">
      <xdr:nvSpPr>
        <xdr:cNvPr id="49" name="Shape 6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20859750" y="254181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</xdr:col>
      <xdr:colOff>104775</xdr:colOff>
      <xdr:row>5</xdr:row>
      <xdr:rowOff>855892</xdr:rowOff>
    </xdr:from>
    <xdr:ext cx="361950" cy="304800"/>
    <xdr:sp macro="" textlink="">
      <xdr:nvSpPr>
        <xdr:cNvPr id="50" name="Shape 6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17316450" y="2513242"/>
          <a:ext cx="3619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123</xdr:col>
      <xdr:colOff>228600</xdr:colOff>
      <xdr:row>5</xdr:row>
      <xdr:rowOff>874942</xdr:rowOff>
    </xdr:from>
    <xdr:ext cx="390525" cy="314325"/>
    <xdr:sp macro="" textlink="">
      <xdr:nvSpPr>
        <xdr:cNvPr id="51" name="Shape 63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19072025" y="25322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55</xdr:col>
      <xdr:colOff>209550</xdr:colOff>
      <xdr:row>5</xdr:row>
      <xdr:rowOff>855892</xdr:rowOff>
    </xdr:from>
    <xdr:ext cx="400050" cy="342900"/>
    <xdr:sp macro="" textlink="">
      <xdr:nvSpPr>
        <xdr:cNvPr id="52" name="Shape 64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53635275" y="2513242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56</xdr:col>
      <xdr:colOff>219075</xdr:colOff>
      <xdr:row>5</xdr:row>
      <xdr:rowOff>846367</xdr:rowOff>
    </xdr:from>
    <xdr:ext cx="400050" cy="342900"/>
    <xdr:sp macro="" textlink="">
      <xdr:nvSpPr>
        <xdr:cNvPr id="53" name="Shape 65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54606825" y="2503717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71</xdr:col>
      <xdr:colOff>314325</xdr:colOff>
      <xdr:row>5</xdr:row>
      <xdr:rowOff>853171</xdr:rowOff>
    </xdr:from>
    <xdr:ext cx="390525" cy="323850"/>
    <xdr:sp macro="" textlink="">
      <xdr:nvSpPr>
        <xdr:cNvPr id="54" name="Shape 66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69132450" y="25105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75</xdr:col>
      <xdr:colOff>295275</xdr:colOff>
      <xdr:row>5</xdr:row>
      <xdr:rowOff>843646</xdr:rowOff>
    </xdr:from>
    <xdr:ext cx="390525" cy="323850"/>
    <xdr:sp macro="" textlink="">
      <xdr:nvSpPr>
        <xdr:cNvPr id="55" name="Shape 67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72961500" y="250099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76</xdr:col>
      <xdr:colOff>247650</xdr:colOff>
      <xdr:row>5</xdr:row>
      <xdr:rowOff>815071</xdr:rowOff>
    </xdr:from>
    <xdr:ext cx="390525" cy="323850"/>
    <xdr:sp macro="" textlink="">
      <xdr:nvSpPr>
        <xdr:cNvPr id="56" name="Shape 68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738759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89</xdr:col>
      <xdr:colOff>142875</xdr:colOff>
      <xdr:row>5</xdr:row>
      <xdr:rowOff>917119</xdr:rowOff>
    </xdr:from>
    <xdr:ext cx="342900" cy="314325"/>
    <xdr:sp macro="" textlink="">
      <xdr:nvSpPr>
        <xdr:cNvPr id="57" name="Shape 69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86277450" y="2574469"/>
          <a:ext cx="342900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127</xdr:col>
      <xdr:colOff>171450</xdr:colOff>
      <xdr:row>5</xdr:row>
      <xdr:rowOff>855892</xdr:rowOff>
    </xdr:from>
    <xdr:ext cx="390525" cy="323850"/>
    <xdr:sp macro="" textlink="">
      <xdr:nvSpPr>
        <xdr:cNvPr id="58" name="Shape 70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122862975" y="25132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128</xdr:col>
      <xdr:colOff>219075</xdr:colOff>
      <xdr:row>5</xdr:row>
      <xdr:rowOff>874942</xdr:rowOff>
    </xdr:from>
    <xdr:ext cx="390525" cy="323850"/>
    <xdr:sp macro="" textlink="">
      <xdr:nvSpPr>
        <xdr:cNvPr id="59" name="Shape 7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238726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135</xdr:col>
      <xdr:colOff>190500</xdr:colOff>
      <xdr:row>5</xdr:row>
      <xdr:rowOff>874942</xdr:rowOff>
    </xdr:from>
    <xdr:ext cx="390525" cy="323850"/>
    <xdr:sp macro="" textlink="">
      <xdr:nvSpPr>
        <xdr:cNvPr id="60" name="Shape 7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305782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145</xdr:col>
      <xdr:colOff>285750</xdr:colOff>
      <xdr:row>5</xdr:row>
      <xdr:rowOff>921206</xdr:rowOff>
    </xdr:from>
    <xdr:ext cx="390525" cy="323850"/>
    <xdr:sp macro="" textlink="">
      <xdr:nvSpPr>
        <xdr:cNvPr id="61" name="Shape 73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40293725" y="257855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133</xdr:col>
      <xdr:colOff>238125</xdr:colOff>
      <xdr:row>5</xdr:row>
      <xdr:rowOff>865417</xdr:rowOff>
    </xdr:from>
    <xdr:ext cx="390525" cy="323850"/>
    <xdr:sp macro="" textlink="">
      <xdr:nvSpPr>
        <xdr:cNvPr id="62" name="Shape 74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128701800" y="252276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134</xdr:col>
      <xdr:colOff>257175</xdr:colOff>
      <xdr:row>5</xdr:row>
      <xdr:rowOff>893992</xdr:rowOff>
    </xdr:from>
    <xdr:ext cx="390525" cy="323850"/>
    <xdr:sp macro="" textlink="">
      <xdr:nvSpPr>
        <xdr:cNvPr id="63" name="Shape 75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129682875" y="25513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149</xdr:col>
      <xdr:colOff>285750</xdr:colOff>
      <xdr:row>5</xdr:row>
      <xdr:rowOff>873581</xdr:rowOff>
    </xdr:from>
    <xdr:ext cx="390525" cy="323850"/>
    <xdr:sp macro="" textlink="">
      <xdr:nvSpPr>
        <xdr:cNvPr id="64" name="Shape 76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144141825" y="253093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150</xdr:col>
      <xdr:colOff>323850</xdr:colOff>
      <xdr:row>5</xdr:row>
      <xdr:rowOff>883106</xdr:rowOff>
    </xdr:from>
    <xdr:ext cx="390525" cy="314325"/>
    <xdr:sp macro="" textlink="">
      <xdr:nvSpPr>
        <xdr:cNvPr id="65" name="Shape 77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145141950" y="2540456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165</xdr:col>
      <xdr:colOff>352425</xdr:colOff>
      <xdr:row>5</xdr:row>
      <xdr:rowOff>888549</xdr:rowOff>
    </xdr:from>
    <xdr:ext cx="390525" cy="323850"/>
    <xdr:sp macro="" textlink="">
      <xdr:nvSpPr>
        <xdr:cNvPr id="66" name="Shape 78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159600900" y="25458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167</xdr:col>
      <xdr:colOff>190500</xdr:colOff>
      <xdr:row>5</xdr:row>
      <xdr:rowOff>898074</xdr:rowOff>
    </xdr:from>
    <xdr:ext cx="390525" cy="323850"/>
    <xdr:sp macro="" textlink="">
      <xdr:nvSpPr>
        <xdr:cNvPr id="67" name="Shape 7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/>
      </xdr:nvSpPr>
      <xdr:spPr>
        <a:xfrm>
          <a:off x="161363025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168</xdr:col>
      <xdr:colOff>190500</xdr:colOff>
      <xdr:row>5</xdr:row>
      <xdr:rowOff>898074</xdr:rowOff>
    </xdr:from>
    <xdr:ext cx="390525" cy="323850"/>
    <xdr:sp macro="" textlink="">
      <xdr:nvSpPr>
        <xdr:cNvPr id="68" name="Shape 8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/>
      </xdr:nvSpPr>
      <xdr:spPr>
        <a:xfrm>
          <a:off x="162325050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169</xdr:col>
      <xdr:colOff>161925</xdr:colOff>
      <xdr:row>5</xdr:row>
      <xdr:rowOff>907599</xdr:rowOff>
    </xdr:from>
    <xdr:ext cx="390525" cy="323850"/>
    <xdr:sp macro="" textlink="">
      <xdr:nvSpPr>
        <xdr:cNvPr id="69" name="Shape 8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/>
      </xdr:nvSpPr>
      <xdr:spPr>
        <a:xfrm>
          <a:off x="163258500" y="25649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174</xdr:col>
      <xdr:colOff>209550</xdr:colOff>
      <xdr:row>5</xdr:row>
      <xdr:rowOff>926649</xdr:rowOff>
    </xdr:from>
    <xdr:ext cx="390525" cy="323850"/>
    <xdr:sp macro="" textlink="">
      <xdr:nvSpPr>
        <xdr:cNvPr id="70" name="Shape 8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/>
      </xdr:nvSpPr>
      <xdr:spPr>
        <a:xfrm>
          <a:off x="168116250" y="25839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177</xdr:col>
      <xdr:colOff>228600</xdr:colOff>
      <xdr:row>5</xdr:row>
      <xdr:rowOff>869499</xdr:rowOff>
    </xdr:from>
    <xdr:ext cx="390525" cy="323850"/>
    <xdr:sp macro="" textlink="">
      <xdr:nvSpPr>
        <xdr:cNvPr id="71" name="Shape 83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/>
      </xdr:nvSpPr>
      <xdr:spPr>
        <a:xfrm>
          <a:off x="171021375" y="25268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185</xdr:col>
      <xdr:colOff>323850</xdr:colOff>
      <xdr:row>5</xdr:row>
      <xdr:rowOff>893992</xdr:rowOff>
    </xdr:from>
    <xdr:ext cx="390525" cy="314325"/>
    <xdr:sp macro="" textlink="">
      <xdr:nvSpPr>
        <xdr:cNvPr id="72" name="Shape 84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/>
      </xdr:nvSpPr>
      <xdr:spPr>
        <a:xfrm>
          <a:off x="178812825" y="25513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147</xdr:col>
      <xdr:colOff>371475</xdr:colOff>
      <xdr:row>5</xdr:row>
      <xdr:rowOff>892631</xdr:rowOff>
    </xdr:from>
    <xdr:ext cx="390525" cy="323850"/>
    <xdr:sp macro="" textlink="">
      <xdr:nvSpPr>
        <xdr:cNvPr id="73" name="Shape 85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/>
      </xdr:nvSpPr>
      <xdr:spPr>
        <a:xfrm>
          <a:off x="142303500" y="254998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4" name="Shape 86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/>
      </xdr:nvSpPr>
      <xdr:spPr>
        <a:xfrm rot="10800000" flipH="1">
          <a:off x="87477600" y="1235392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5" name="Shape 87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/>
      </xdr:nvSpPr>
      <xdr:spPr>
        <a:xfrm rot="10800000" flipH="1">
          <a:off x="87477600" y="1235392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6" name="Shape 88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/>
      </xdr:nvSpPr>
      <xdr:spPr>
        <a:xfrm rot="10800000" flipH="1">
          <a:off x="87477600" y="1235392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95350"/>
    <xdr:pic>
      <xdr:nvPicPr>
        <xdr:cNvPr id="77" name="image3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221041</xdr:colOff>
      <xdr:row>5</xdr:row>
      <xdr:rowOff>1137406</xdr:rowOff>
    </xdr:from>
    <xdr:to>
      <xdr:col>5</xdr:col>
      <xdr:colOff>605451</xdr:colOff>
      <xdr:row>5</xdr:row>
      <xdr:rowOff>1444247</xdr:rowOff>
    </xdr:to>
    <xdr:sp macro="" textlink="">
      <xdr:nvSpPr>
        <xdr:cNvPr id="78" name="Oval 77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/>
      </xdr:nvSpPr>
      <xdr:spPr>
        <a:xfrm>
          <a:off x="7869616" y="2794756"/>
          <a:ext cx="384410" cy="687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192768</xdr:colOff>
      <xdr:row>5</xdr:row>
      <xdr:rowOff>1128638</xdr:rowOff>
    </xdr:from>
    <xdr:to>
      <xdr:col>6</xdr:col>
      <xdr:colOff>577178</xdr:colOff>
      <xdr:row>5</xdr:row>
      <xdr:rowOff>1435479</xdr:rowOff>
    </xdr:to>
    <xdr:sp macro="" textlink="">
      <xdr:nvSpPr>
        <xdr:cNvPr id="79" name="Oval 78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/>
      </xdr:nvSpPr>
      <xdr:spPr>
        <a:xfrm>
          <a:off x="8774793" y="2785988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196398</xdr:colOff>
      <xdr:row>5</xdr:row>
      <xdr:rowOff>1126520</xdr:rowOff>
    </xdr:from>
    <xdr:to>
      <xdr:col>7</xdr:col>
      <xdr:colOff>580808</xdr:colOff>
      <xdr:row>5</xdr:row>
      <xdr:rowOff>1433361</xdr:rowOff>
    </xdr:to>
    <xdr:sp macro="" textlink="">
      <xdr:nvSpPr>
        <xdr:cNvPr id="80" name="Oval 7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/>
      </xdr:nvSpPr>
      <xdr:spPr>
        <a:xfrm>
          <a:off x="9635673" y="2783870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150131</xdr:colOff>
      <xdr:row>5</xdr:row>
      <xdr:rowOff>1121228</xdr:rowOff>
    </xdr:from>
    <xdr:to>
      <xdr:col>8</xdr:col>
      <xdr:colOff>515491</xdr:colOff>
      <xdr:row>5</xdr:row>
      <xdr:rowOff>1428069</xdr:rowOff>
    </xdr:to>
    <xdr:sp macro="" textlink="">
      <xdr:nvSpPr>
        <xdr:cNvPr id="81" name="Oval 8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/>
      </xdr:nvSpPr>
      <xdr:spPr>
        <a:xfrm>
          <a:off x="10379981" y="2778578"/>
          <a:ext cx="36536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193826</xdr:colOff>
      <xdr:row>5</xdr:row>
      <xdr:rowOff>1135137</xdr:rowOff>
    </xdr:from>
    <xdr:to>
      <xdr:col>9</xdr:col>
      <xdr:colOff>578236</xdr:colOff>
      <xdr:row>5</xdr:row>
      <xdr:rowOff>1441978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/>
      </xdr:nvSpPr>
      <xdr:spPr>
        <a:xfrm>
          <a:off x="11376176" y="2792487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216657</xdr:colOff>
      <xdr:row>5</xdr:row>
      <xdr:rowOff>1115029</xdr:rowOff>
    </xdr:from>
    <xdr:to>
      <xdr:col>10</xdr:col>
      <xdr:colOff>601067</xdr:colOff>
      <xdr:row>5</xdr:row>
      <xdr:rowOff>1421870</xdr:rowOff>
    </xdr:to>
    <xdr:sp macro="" textlink="">
      <xdr:nvSpPr>
        <xdr:cNvPr id="83" name="Oval 82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/>
      </xdr:nvSpPr>
      <xdr:spPr>
        <a:xfrm>
          <a:off x="12246732" y="2772379"/>
          <a:ext cx="384410" cy="972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184906</xdr:colOff>
      <xdr:row>5</xdr:row>
      <xdr:rowOff>1120472</xdr:rowOff>
    </xdr:from>
    <xdr:to>
      <xdr:col>11</xdr:col>
      <xdr:colOff>569316</xdr:colOff>
      <xdr:row>5</xdr:row>
      <xdr:rowOff>1427313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/>
      </xdr:nvSpPr>
      <xdr:spPr>
        <a:xfrm>
          <a:off x="13005556" y="2777822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191105</xdr:colOff>
      <xdr:row>5</xdr:row>
      <xdr:rowOff>1108651</xdr:rowOff>
    </xdr:from>
    <xdr:to>
      <xdr:col>23</xdr:col>
      <xdr:colOff>563033</xdr:colOff>
      <xdr:row>5</xdr:row>
      <xdr:rowOff>1437217</xdr:rowOff>
    </xdr:to>
    <xdr:sp macro="" textlink="">
      <xdr:nvSpPr>
        <xdr:cNvPr id="85" name="Oval 84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23241605" y="2766001"/>
          <a:ext cx="371928" cy="999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236735</xdr:colOff>
      <xdr:row>5</xdr:row>
      <xdr:rowOff>1131510</xdr:rowOff>
    </xdr:from>
    <xdr:to>
      <xdr:col>31</xdr:col>
      <xdr:colOff>588434</xdr:colOff>
      <xdr:row>5</xdr:row>
      <xdr:rowOff>1468967</xdr:rowOff>
    </xdr:to>
    <xdr:sp macro="" textlink="">
      <xdr:nvSpPr>
        <xdr:cNvPr id="86" name="Oval 85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/>
      </xdr:nvSpPr>
      <xdr:spPr>
        <a:xfrm>
          <a:off x="30573860" y="2788860"/>
          <a:ext cx="351699" cy="8028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290952</xdr:colOff>
      <xdr:row>5</xdr:row>
      <xdr:rowOff>1128184</xdr:rowOff>
    </xdr:from>
    <xdr:to>
      <xdr:col>32</xdr:col>
      <xdr:colOff>635000</xdr:colOff>
      <xdr:row>5</xdr:row>
      <xdr:rowOff>1424517</xdr:rowOff>
    </xdr:to>
    <xdr:sp macro="" textlink="">
      <xdr:nvSpPr>
        <xdr:cNvPr id="87" name="Oval 86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/>
      </xdr:nvSpPr>
      <xdr:spPr>
        <a:xfrm>
          <a:off x="31590102" y="2785534"/>
          <a:ext cx="344048" cy="772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167276</xdr:colOff>
      <xdr:row>5</xdr:row>
      <xdr:rowOff>1101787</xdr:rowOff>
    </xdr:from>
    <xdr:to>
      <xdr:col>42</xdr:col>
      <xdr:colOff>562427</xdr:colOff>
      <xdr:row>5</xdr:row>
      <xdr:rowOff>1471538</xdr:rowOff>
    </xdr:to>
    <xdr:sp macro="" textlink="">
      <xdr:nvSpPr>
        <xdr:cNvPr id="88" name="Oval 87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/>
      </xdr:nvSpPr>
      <xdr:spPr>
        <a:xfrm>
          <a:off x="41086676" y="2759137"/>
          <a:ext cx="395151" cy="11257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228208</xdr:colOff>
      <xdr:row>5</xdr:row>
      <xdr:rowOff>1140460</xdr:rowOff>
    </xdr:from>
    <xdr:to>
      <xdr:col>45</xdr:col>
      <xdr:colOff>612618</xdr:colOff>
      <xdr:row>5</xdr:row>
      <xdr:rowOff>1449115</xdr:rowOff>
    </xdr:to>
    <xdr:sp macro="" textlink="">
      <xdr:nvSpPr>
        <xdr:cNvPr id="89" name="Oval 88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/>
      </xdr:nvSpPr>
      <xdr:spPr>
        <a:xfrm>
          <a:off x="44033683" y="2797810"/>
          <a:ext cx="384410" cy="705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101661</xdr:colOff>
      <xdr:row>5</xdr:row>
      <xdr:rowOff>1098732</xdr:rowOff>
    </xdr:from>
    <xdr:to>
      <xdr:col>58</xdr:col>
      <xdr:colOff>486071</xdr:colOff>
      <xdr:row>5</xdr:row>
      <xdr:rowOff>1407387</xdr:rowOff>
    </xdr:to>
    <xdr:sp macro="" textlink="">
      <xdr:nvSpPr>
        <xdr:cNvPr id="90" name="Oval 89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/>
      </xdr:nvSpPr>
      <xdr:spPr>
        <a:xfrm>
          <a:off x="56413461" y="2756082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210821</xdr:colOff>
      <xdr:row>5</xdr:row>
      <xdr:rowOff>1089510</xdr:rowOff>
    </xdr:from>
    <xdr:to>
      <xdr:col>59</xdr:col>
      <xdr:colOff>595231</xdr:colOff>
      <xdr:row>5</xdr:row>
      <xdr:rowOff>1398165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/>
      </xdr:nvSpPr>
      <xdr:spPr>
        <a:xfrm>
          <a:off x="57484646" y="2746860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167278</xdr:colOff>
      <xdr:row>5</xdr:row>
      <xdr:rowOff>1113095</xdr:rowOff>
    </xdr:from>
    <xdr:to>
      <xdr:col>60</xdr:col>
      <xdr:colOff>551688</xdr:colOff>
      <xdr:row>5</xdr:row>
      <xdr:rowOff>1421750</xdr:rowOff>
    </xdr:to>
    <xdr:sp macro="" textlink="">
      <xdr:nvSpPr>
        <xdr:cNvPr id="92" name="Oval 9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/>
      </xdr:nvSpPr>
      <xdr:spPr>
        <a:xfrm>
          <a:off x="58403128" y="2770445"/>
          <a:ext cx="384410" cy="991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149589</xdr:colOff>
      <xdr:row>5</xdr:row>
      <xdr:rowOff>1124132</xdr:rowOff>
    </xdr:from>
    <xdr:to>
      <xdr:col>61</xdr:col>
      <xdr:colOff>533999</xdr:colOff>
      <xdr:row>5</xdr:row>
      <xdr:rowOff>1432787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/>
      </xdr:nvSpPr>
      <xdr:spPr>
        <a:xfrm>
          <a:off x="59347464" y="2781482"/>
          <a:ext cx="384410" cy="895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209914</xdr:colOff>
      <xdr:row>5</xdr:row>
      <xdr:rowOff>1092383</xdr:rowOff>
    </xdr:from>
    <xdr:to>
      <xdr:col>62</xdr:col>
      <xdr:colOff>594324</xdr:colOff>
      <xdr:row>5</xdr:row>
      <xdr:rowOff>1401038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/>
      </xdr:nvSpPr>
      <xdr:spPr>
        <a:xfrm>
          <a:off x="60369814" y="2749733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207193</xdr:colOff>
      <xdr:row>5</xdr:row>
      <xdr:rowOff>1101907</xdr:rowOff>
    </xdr:from>
    <xdr:to>
      <xdr:col>63</xdr:col>
      <xdr:colOff>591603</xdr:colOff>
      <xdr:row>5</xdr:row>
      <xdr:rowOff>1410562</xdr:rowOff>
    </xdr:to>
    <xdr:sp macro="" textlink="">
      <xdr:nvSpPr>
        <xdr:cNvPr id="95" name="Oval 94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/>
      </xdr:nvSpPr>
      <xdr:spPr>
        <a:xfrm>
          <a:off x="61329118" y="2759257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69</xdr:col>
      <xdr:colOff>196730</xdr:colOff>
      <xdr:row>5</xdr:row>
      <xdr:rowOff>1178770</xdr:rowOff>
    </xdr:from>
    <xdr:to>
      <xdr:col>69</xdr:col>
      <xdr:colOff>581140</xdr:colOff>
      <xdr:row>5</xdr:row>
      <xdr:rowOff>1471459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/>
      </xdr:nvSpPr>
      <xdr:spPr>
        <a:xfrm>
          <a:off x="67090805" y="2836120"/>
          <a:ext cx="384410" cy="35514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237309</xdr:colOff>
      <xdr:row>5</xdr:row>
      <xdr:rowOff>1145450</xdr:rowOff>
    </xdr:from>
    <xdr:to>
      <xdr:col>70</xdr:col>
      <xdr:colOff>621719</xdr:colOff>
      <xdr:row>5</xdr:row>
      <xdr:rowOff>1456645</xdr:rowOff>
    </xdr:to>
    <xdr:sp macro="" textlink="">
      <xdr:nvSpPr>
        <xdr:cNvPr id="97" name="Oval 96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/>
      </xdr:nvSpPr>
      <xdr:spPr>
        <a:xfrm>
          <a:off x="68093409" y="280280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231050</xdr:colOff>
      <xdr:row>5</xdr:row>
      <xdr:rowOff>1133838</xdr:rowOff>
    </xdr:from>
    <xdr:to>
      <xdr:col>82</xdr:col>
      <xdr:colOff>615460</xdr:colOff>
      <xdr:row>5</xdr:row>
      <xdr:rowOff>1445033</xdr:rowOff>
    </xdr:to>
    <xdr:sp macro="" textlink="">
      <xdr:nvSpPr>
        <xdr:cNvPr id="98" name="Oval 97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/>
      </xdr:nvSpPr>
      <xdr:spPr>
        <a:xfrm>
          <a:off x="79631450" y="2791188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303893</xdr:colOff>
      <xdr:row>5</xdr:row>
      <xdr:rowOff>1121894</xdr:rowOff>
    </xdr:from>
    <xdr:to>
      <xdr:col>83</xdr:col>
      <xdr:colOff>688303</xdr:colOff>
      <xdr:row>5</xdr:row>
      <xdr:rowOff>1433089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/>
      </xdr:nvSpPr>
      <xdr:spPr>
        <a:xfrm>
          <a:off x="80666318" y="2779244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352636</xdr:colOff>
      <xdr:row>5</xdr:row>
      <xdr:rowOff>1152524</xdr:rowOff>
    </xdr:from>
    <xdr:to>
      <xdr:col>90</xdr:col>
      <xdr:colOff>657225</xdr:colOff>
      <xdr:row>5</xdr:row>
      <xdr:rowOff>1441449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/>
      </xdr:nvSpPr>
      <xdr:spPr>
        <a:xfrm>
          <a:off x="87449236" y="2809874"/>
          <a:ext cx="304589" cy="603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155997</xdr:colOff>
      <xdr:row>5</xdr:row>
      <xdr:rowOff>1143000</xdr:rowOff>
    </xdr:from>
    <xdr:to>
      <xdr:col>92</xdr:col>
      <xdr:colOff>476250</xdr:colOff>
      <xdr:row>5</xdr:row>
      <xdr:rowOff>1441677</xdr:rowOff>
    </xdr:to>
    <xdr:sp macro="" textlink="">
      <xdr:nvSpPr>
        <xdr:cNvPr id="101" name="Oval 100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/>
      </xdr:nvSpPr>
      <xdr:spPr>
        <a:xfrm>
          <a:off x="89176647" y="2800350"/>
          <a:ext cx="320253" cy="7007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169908</xdr:colOff>
      <xdr:row>5</xdr:row>
      <xdr:rowOff>1157485</xdr:rowOff>
    </xdr:from>
    <xdr:to>
      <xdr:col>97</xdr:col>
      <xdr:colOff>554318</xdr:colOff>
      <xdr:row>5</xdr:row>
      <xdr:rowOff>1468680</xdr:rowOff>
    </xdr:to>
    <xdr:sp macro="" textlink="">
      <xdr:nvSpPr>
        <xdr:cNvPr id="102" name="Oval 10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/>
      </xdr:nvSpPr>
      <xdr:spPr>
        <a:xfrm>
          <a:off x="94000683" y="281483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231774</xdr:colOff>
      <xdr:row>5</xdr:row>
      <xdr:rowOff>1140278</xdr:rowOff>
    </xdr:from>
    <xdr:to>
      <xdr:col>95</xdr:col>
      <xdr:colOff>601889</xdr:colOff>
      <xdr:row>5</xdr:row>
      <xdr:rowOff>1450521</xdr:rowOff>
    </xdr:to>
    <xdr:sp macro="" textlink="">
      <xdr:nvSpPr>
        <xdr:cNvPr id="103" name="Oval 102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/>
      </xdr:nvSpPr>
      <xdr:spPr>
        <a:xfrm>
          <a:off x="92138499" y="2797628"/>
          <a:ext cx="370115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5</xdr:row>
      <xdr:rowOff>1177472</xdr:rowOff>
    </xdr:from>
    <xdr:to>
      <xdr:col>100</xdr:col>
      <xdr:colOff>628704</xdr:colOff>
      <xdr:row>5</xdr:row>
      <xdr:rowOff>1488667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/>
      </xdr:nvSpPr>
      <xdr:spPr>
        <a:xfrm>
          <a:off x="96961144" y="2834822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175048</xdr:colOff>
      <xdr:row>5</xdr:row>
      <xdr:rowOff>1181100</xdr:rowOff>
    </xdr:from>
    <xdr:to>
      <xdr:col>101</xdr:col>
      <xdr:colOff>523875</xdr:colOff>
      <xdr:row>5</xdr:row>
      <xdr:rowOff>1474757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/>
      </xdr:nvSpPr>
      <xdr:spPr>
        <a:xfrm>
          <a:off x="97853923" y="2838450"/>
          <a:ext cx="348827" cy="269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166099</xdr:colOff>
      <xdr:row>5</xdr:row>
      <xdr:rowOff>1133141</xdr:rowOff>
    </xdr:from>
    <xdr:to>
      <xdr:col>106</xdr:col>
      <xdr:colOff>550509</xdr:colOff>
      <xdr:row>5</xdr:row>
      <xdr:rowOff>1444336</xdr:rowOff>
    </xdr:to>
    <xdr:sp macro="" textlink="">
      <xdr:nvSpPr>
        <xdr:cNvPr id="106" name="Oval 105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/>
      </xdr:nvSpPr>
      <xdr:spPr>
        <a:xfrm>
          <a:off x="102655099" y="279049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250613</xdr:colOff>
      <xdr:row>5</xdr:row>
      <xdr:rowOff>1165345</xdr:rowOff>
    </xdr:from>
    <xdr:to>
      <xdr:col>107</xdr:col>
      <xdr:colOff>635023</xdr:colOff>
      <xdr:row>5</xdr:row>
      <xdr:rowOff>1477901</xdr:rowOff>
    </xdr:to>
    <xdr:sp macro="" textlink="">
      <xdr:nvSpPr>
        <xdr:cNvPr id="107" name="Oval 106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/>
      </xdr:nvSpPr>
      <xdr:spPr>
        <a:xfrm>
          <a:off x="103701638" y="2822695"/>
          <a:ext cx="384410" cy="458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250614</xdr:colOff>
      <xdr:row>5</xdr:row>
      <xdr:rowOff>1158693</xdr:rowOff>
    </xdr:from>
    <xdr:to>
      <xdr:col>116</xdr:col>
      <xdr:colOff>637420</xdr:colOff>
      <xdr:row>5</xdr:row>
      <xdr:rowOff>1471840</xdr:rowOff>
    </xdr:to>
    <xdr:sp macro="" textlink="">
      <xdr:nvSpPr>
        <xdr:cNvPr id="108" name="Oval 107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/>
      </xdr:nvSpPr>
      <xdr:spPr>
        <a:xfrm>
          <a:off x="112359864" y="2816043"/>
          <a:ext cx="386806" cy="4644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279188</xdr:colOff>
      <xdr:row>5</xdr:row>
      <xdr:rowOff>1166282</xdr:rowOff>
    </xdr:from>
    <xdr:to>
      <xdr:col>118</xdr:col>
      <xdr:colOff>660400</xdr:colOff>
      <xdr:row>5</xdr:row>
      <xdr:rowOff>1492250</xdr:rowOff>
    </xdr:to>
    <xdr:sp macro="" textlink="">
      <xdr:nvSpPr>
        <xdr:cNvPr id="109" name="Oval 108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/>
      </xdr:nvSpPr>
      <xdr:spPr>
        <a:xfrm>
          <a:off x="114312488" y="2823632"/>
          <a:ext cx="381212" cy="402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255452</xdr:colOff>
      <xdr:row>5</xdr:row>
      <xdr:rowOff>1146900</xdr:rowOff>
    </xdr:from>
    <xdr:to>
      <xdr:col>121</xdr:col>
      <xdr:colOff>639862</xdr:colOff>
      <xdr:row>5</xdr:row>
      <xdr:rowOff>1458095</xdr:rowOff>
    </xdr:to>
    <xdr:sp macro="" textlink="">
      <xdr:nvSpPr>
        <xdr:cNvPr id="110" name="Oval 109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/>
      </xdr:nvSpPr>
      <xdr:spPr>
        <a:xfrm>
          <a:off x="117174827" y="280425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367090</xdr:colOff>
      <xdr:row>5</xdr:row>
      <xdr:rowOff>1193044</xdr:rowOff>
    </xdr:from>
    <xdr:to>
      <xdr:col>122</xdr:col>
      <xdr:colOff>751500</xdr:colOff>
      <xdr:row>5</xdr:row>
      <xdr:rowOff>1504239</xdr:rowOff>
    </xdr:to>
    <xdr:sp macro="" textlink="">
      <xdr:nvSpPr>
        <xdr:cNvPr id="111" name="Oval 110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/>
      </xdr:nvSpPr>
      <xdr:spPr>
        <a:xfrm>
          <a:off x="118248490" y="2850394"/>
          <a:ext cx="384410" cy="159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305254</xdr:colOff>
      <xdr:row>5</xdr:row>
      <xdr:rowOff>1146931</xdr:rowOff>
    </xdr:from>
    <xdr:to>
      <xdr:col>125</xdr:col>
      <xdr:colOff>689664</xdr:colOff>
      <xdr:row>5</xdr:row>
      <xdr:rowOff>1458126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/>
      </xdr:nvSpPr>
      <xdr:spPr>
        <a:xfrm>
          <a:off x="121072729" y="2804281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209550</xdr:colOff>
      <xdr:row>5</xdr:row>
      <xdr:rowOff>1163108</xdr:rowOff>
    </xdr:from>
    <xdr:to>
      <xdr:col>179</xdr:col>
      <xdr:colOff>593960</xdr:colOff>
      <xdr:row>5</xdr:row>
      <xdr:rowOff>1472489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/>
      </xdr:nvSpPr>
      <xdr:spPr>
        <a:xfrm>
          <a:off x="172926375" y="2820458"/>
          <a:ext cx="384410" cy="426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291811</xdr:colOff>
      <xdr:row>5</xdr:row>
      <xdr:rowOff>1134630</xdr:rowOff>
    </xdr:from>
    <xdr:to>
      <xdr:col>180</xdr:col>
      <xdr:colOff>676221</xdr:colOff>
      <xdr:row>5</xdr:row>
      <xdr:rowOff>1444011</xdr:rowOff>
    </xdr:to>
    <xdr:sp macro="" textlink="">
      <xdr:nvSpPr>
        <xdr:cNvPr id="114" name="Oval 113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/>
      </xdr:nvSpPr>
      <xdr:spPr>
        <a:xfrm>
          <a:off x="173970661" y="2791980"/>
          <a:ext cx="384410" cy="712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5</xdr:row>
      <xdr:rowOff>1155700</xdr:rowOff>
    </xdr:from>
    <xdr:to>
      <xdr:col>183</xdr:col>
      <xdr:colOff>587610</xdr:colOff>
      <xdr:row>5</xdr:row>
      <xdr:rowOff>1465081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/>
      </xdr:nvSpPr>
      <xdr:spPr>
        <a:xfrm>
          <a:off x="176768125" y="2813050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5</xdr:row>
      <xdr:rowOff>1172755</xdr:rowOff>
    </xdr:from>
    <xdr:to>
      <xdr:col>184</xdr:col>
      <xdr:colOff>737379</xdr:colOff>
      <xdr:row>5</xdr:row>
      <xdr:rowOff>1472611</xdr:rowOff>
    </xdr:to>
    <xdr:sp macro="" textlink="">
      <xdr:nvSpPr>
        <xdr:cNvPr id="116" name="Oval 115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/>
      </xdr:nvSpPr>
      <xdr:spPr>
        <a:xfrm>
          <a:off x="177879919" y="2830105"/>
          <a:ext cx="384410" cy="331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209972</xdr:colOff>
      <xdr:row>5</xdr:row>
      <xdr:rowOff>1154975</xdr:rowOff>
    </xdr:from>
    <xdr:to>
      <xdr:col>96</xdr:col>
      <xdr:colOff>594382</xdr:colOff>
      <xdr:row>5</xdr:row>
      <xdr:rowOff>1466170</xdr:rowOff>
    </xdr:to>
    <xdr:sp macro="" textlink="">
      <xdr:nvSpPr>
        <xdr:cNvPr id="117" name="Oval 116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/>
      </xdr:nvSpPr>
      <xdr:spPr>
        <a:xfrm>
          <a:off x="93078722" y="281232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183848</xdr:colOff>
      <xdr:row>5</xdr:row>
      <xdr:rowOff>1158421</xdr:rowOff>
    </xdr:from>
    <xdr:to>
      <xdr:col>26</xdr:col>
      <xdr:colOff>520852</xdr:colOff>
      <xdr:row>5</xdr:row>
      <xdr:rowOff>1447346</xdr:rowOff>
    </xdr:to>
    <xdr:sp macro="" textlink="">
      <xdr:nvSpPr>
        <xdr:cNvPr id="118" name="Oval 117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/>
      </xdr:nvSpPr>
      <xdr:spPr>
        <a:xfrm>
          <a:off x="25710848" y="2815771"/>
          <a:ext cx="337004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319996</xdr:colOff>
      <xdr:row>5</xdr:row>
      <xdr:rowOff>1199243</xdr:rowOff>
    </xdr:from>
    <xdr:to>
      <xdr:col>15</xdr:col>
      <xdr:colOff>690109</xdr:colOff>
      <xdr:row>6</xdr:row>
      <xdr:rowOff>4536</xdr:rowOff>
    </xdr:to>
    <xdr:sp macro="" textlink="">
      <xdr:nvSpPr>
        <xdr:cNvPr id="119" name="Oval 118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/>
      </xdr:nvSpPr>
      <xdr:spPr>
        <a:xfrm>
          <a:off x="16693471" y="2856593"/>
          <a:ext cx="370113" cy="149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304801</xdr:colOff>
      <xdr:row>5</xdr:row>
      <xdr:rowOff>1133474</xdr:rowOff>
    </xdr:from>
    <xdr:to>
      <xdr:col>30</xdr:col>
      <xdr:colOff>676275</xdr:colOff>
      <xdr:row>5</xdr:row>
      <xdr:rowOff>1459139</xdr:rowOff>
    </xdr:to>
    <xdr:sp macro="" textlink="">
      <xdr:nvSpPr>
        <xdr:cNvPr id="120" name="Oval 119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/>
      </xdr:nvSpPr>
      <xdr:spPr>
        <a:xfrm>
          <a:off x="29679901" y="2790824"/>
          <a:ext cx="371474" cy="7801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281669</xdr:colOff>
      <xdr:row>5</xdr:row>
      <xdr:rowOff>1104900</xdr:rowOff>
    </xdr:from>
    <xdr:to>
      <xdr:col>40</xdr:col>
      <xdr:colOff>762000</xdr:colOff>
      <xdr:row>5</xdr:row>
      <xdr:rowOff>1476375</xdr:rowOff>
    </xdr:to>
    <xdr:sp macro="" textlink="">
      <xdr:nvSpPr>
        <xdr:cNvPr id="121" name="Oval 120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/>
      </xdr:nvSpPr>
      <xdr:spPr>
        <a:xfrm>
          <a:off x="39277019" y="2762250"/>
          <a:ext cx="480331" cy="1047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333376</xdr:colOff>
      <xdr:row>5</xdr:row>
      <xdr:rowOff>1139674</xdr:rowOff>
    </xdr:from>
    <xdr:to>
      <xdr:col>19</xdr:col>
      <xdr:colOff>685800</xdr:colOff>
      <xdr:row>5</xdr:row>
      <xdr:rowOff>1468967</xdr:rowOff>
    </xdr:to>
    <xdr:sp macro="" textlink="">
      <xdr:nvSpPr>
        <xdr:cNvPr id="122" name="Oval 12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/>
      </xdr:nvSpPr>
      <xdr:spPr>
        <a:xfrm>
          <a:off x="19935826" y="2797024"/>
          <a:ext cx="352424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5</xdr:row>
      <xdr:rowOff>1156154</xdr:rowOff>
    </xdr:from>
    <xdr:to>
      <xdr:col>20</xdr:col>
      <xdr:colOff>620486</xdr:colOff>
      <xdr:row>5</xdr:row>
      <xdr:rowOff>1492704</xdr:rowOff>
    </xdr:to>
    <xdr:sp macro="" textlink="">
      <xdr:nvSpPr>
        <xdr:cNvPr id="123" name="Oval 122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/>
      </xdr:nvSpPr>
      <xdr:spPr>
        <a:xfrm>
          <a:off x="20873811" y="2813504"/>
          <a:ext cx="349250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111126</xdr:colOff>
      <xdr:row>5</xdr:row>
      <xdr:rowOff>1127124</xdr:rowOff>
    </xdr:from>
    <xdr:to>
      <xdr:col>16</xdr:col>
      <xdr:colOff>466725</xdr:colOff>
      <xdr:row>5</xdr:row>
      <xdr:rowOff>1422729</xdr:rowOff>
    </xdr:to>
    <xdr:sp macro="" textlink="">
      <xdr:nvSpPr>
        <xdr:cNvPr id="124" name="Oval 123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/>
      </xdr:nvSpPr>
      <xdr:spPr>
        <a:xfrm>
          <a:off x="17322801" y="2784474"/>
          <a:ext cx="355599" cy="860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237431</xdr:colOff>
      <xdr:row>5</xdr:row>
      <xdr:rowOff>1147112</xdr:rowOff>
    </xdr:from>
    <xdr:to>
      <xdr:col>123</xdr:col>
      <xdr:colOff>621841</xdr:colOff>
      <xdr:row>5</xdr:row>
      <xdr:rowOff>1455767</xdr:rowOff>
    </xdr:to>
    <xdr:sp macro="" textlink="">
      <xdr:nvSpPr>
        <xdr:cNvPr id="125" name="Oval 124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/>
      </xdr:nvSpPr>
      <xdr:spPr>
        <a:xfrm>
          <a:off x="119080856" y="2804462"/>
          <a:ext cx="384410" cy="610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216808</xdr:colOff>
      <xdr:row>5</xdr:row>
      <xdr:rowOff>1123950</xdr:rowOff>
    </xdr:from>
    <xdr:to>
      <xdr:col>55</xdr:col>
      <xdr:colOff>610508</xdr:colOff>
      <xdr:row>5</xdr:row>
      <xdr:rowOff>1454150</xdr:rowOff>
    </xdr:to>
    <xdr:sp macro="" textlink="">
      <xdr:nvSpPr>
        <xdr:cNvPr id="126" name="Oval 125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/>
      </xdr:nvSpPr>
      <xdr:spPr>
        <a:xfrm>
          <a:off x="53642533" y="2781300"/>
          <a:ext cx="393700" cy="825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226483</xdr:colOff>
      <xdr:row>5</xdr:row>
      <xdr:rowOff>1115483</xdr:rowOff>
    </xdr:from>
    <xdr:to>
      <xdr:col>56</xdr:col>
      <xdr:colOff>620183</xdr:colOff>
      <xdr:row>5</xdr:row>
      <xdr:rowOff>1445683</xdr:rowOff>
    </xdr:to>
    <xdr:sp macro="" textlink="">
      <xdr:nvSpPr>
        <xdr:cNvPr id="127" name="Oval 126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/>
      </xdr:nvSpPr>
      <xdr:spPr>
        <a:xfrm>
          <a:off x="54614233" y="2772833"/>
          <a:ext cx="393700" cy="920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326331</xdr:colOff>
      <xdr:row>5</xdr:row>
      <xdr:rowOff>1163774</xdr:rowOff>
    </xdr:from>
    <xdr:to>
      <xdr:col>71</xdr:col>
      <xdr:colOff>710741</xdr:colOff>
      <xdr:row>5</xdr:row>
      <xdr:rowOff>1474969</xdr:rowOff>
    </xdr:to>
    <xdr:sp macro="" textlink="">
      <xdr:nvSpPr>
        <xdr:cNvPr id="128" name="Oval 127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/>
      </xdr:nvSpPr>
      <xdr:spPr>
        <a:xfrm>
          <a:off x="69144456" y="282112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5</xdr:row>
      <xdr:rowOff>1155489</xdr:rowOff>
    </xdr:from>
    <xdr:to>
      <xdr:col>75</xdr:col>
      <xdr:colOff>689633</xdr:colOff>
      <xdr:row>5</xdr:row>
      <xdr:rowOff>1466684</xdr:rowOff>
    </xdr:to>
    <xdr:sp macro="" textlink="">
      <xdr:nvSpPr>
        <xdr:cNvPr id="129" name="Oval 128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/>
      </xdr:nvSpPr>
      <xdr:spPr>
        <a:xfrm>
          <a:off x="72971448" y="2812839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255270</xdr:colOff>
      <xdr:row>5</xdr:row>
      <xdr:rowOff>1126006</xdr:rowOff>
    </xdr:from>
    <xdr:to>
      <xdr:col>76</xdr:col>
      <xdr:colOff>639680</xdr:colOff>
      <xdr:row>5</xdr:row>
      <xdr:rowOff>1437201</xdr:rowOff>
    </xdr:to>
    <xdr:sp macro="" textlink="">
      <xdr:nvSpPr>
        <xdr:cNvPr id="130" name="Oval 129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/>
      </xdr:nvSpPr>
      <xdr:spPr>
        <a:xfrm>
          <a:off x="73883520" y="2783356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157601</xdr:colOff>
      <xdr:row>5</xdr:row>
      <xdr:rowOff>1170517</xdr:rowOff>
    </xdr:from>
    <xdr:to>
      <xdr:col>89</xdr:col>
      <xdr:colOff>495300</xdr:colOff>
      <xdr:row>5</xdr:row>
      <xdr:rowOff>1476375</xdr:rowOff>
    </xdr:to>
    <xdr:sp macro="" textlink="">
      <xdr:nvSpPr>
        <xdr:cNvPr id="131" name="Oval 130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/>
      </xdr:nvSpPr>
      <xdr:spPr>
        <a:xfrm>
          <a:off x="86292176" y="2827867"/>
          <a:ext cx="337699" cy="391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182487</xdr:colOff>
      <xdr:row>5</xdr:row>
      <xdr:rowOff>1128940</xdr:rowOff>
    </xdr:from>
    <xdr:to>
      <xdr:col>127</xdr:col>
      <xdr:colOff>566897</xdr:colOff>
      <xdr:row>5</xdr:row>
      <xdr:rowOff>1440135</xdr:rowOff>
    </xdr:to>
    <xdr:sp macro="" textlink="">
      <xdr:nvSpPr>
        <xdr:cNvPr id="132" name="Oval 13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/>
      </xdr:nvSpPr>
      <xdr:spPr>
        <a:xfrm>
          <a:off x="122874012" y="2786290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226937</xdr:colOff>
      <xdr:row>5</xdr:row>
      <xdr:rowOff>1143757</xdr:rowOff>
    </xdr:from>
    <xdr:to>
      <xdr:col>128</xdr:col>
      <xdr:colOff>611347</xdr:colOff>
      <xdr:row>5</xdr:row>
      <xdr:rowOff>1454952</xdr:rowOff>
    </xdr:to>
    <xdr:sp macro="" textlink="">
      <xdr:nvSpPr>
        <xdr:cNvPr id="133" name="Oval 132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/>
      </xdr:nvSpPr>
      <xdr:spPr>
        <a:xfrm>
          <a:off x="123880487" y="2801107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206059</xdr:colOff>
      <xdr:row>5</xdr:row>
      <xdr:rowOff>1140870</xdr:rowOff>
    </xdr:from>
    <xdr:to>
      <xdr:col>135</xdr:col>
      <xdr:colOff>590469</xdr:colOff>
      <xdr:row>5</xdr:row>
      <xdr:rowOff>1452065</xdr:rowOff>
    </xdr:to>
    <xdr:sp macro="" textlink="">
      <xdr:nvSpPr>
        <xdr:cNvPr id="134" name="Oval 133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/>
      </xdr:nvSpPr>
      <xdr:spPr>
        <a:xfrm>
          <a:off x="130593784" y="279822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297090</xdr:colOff>
      <xdr:row>5</xdr:row>
      <xdr:rowOff>1162505</xdr:rowOff>
    </xdr:from>
    <xdr:to>
      <xdr:col>145</xdr:col>
      <xdr:colOff>681500</xdr:colOff>
      <xdr:row>5</xdr:row>
      <xdr:rowOff>1473700</xdr:rowOff>
    </xdr:to>
    <xdr:sp macro="" textlink="">
      <xdr:nvSpPr>
        <xdr:cNvPr id="135" name="Oval 134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/>
      </xdr:nvSpPr>
      <xdr:spPr>
        <a:xfrm>
          <a:off x="140305065" y="2819855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247046</xdr:colOff>
      <xdr:row>5</xdr:row>
      <xdr:rowOff>1135290</xdr:rowOff>
    </xdr:from>
    <xdr:to>
      <xdr:col>133</xdr:col>
      <xdr:colOff>631456</xdr:colOff>
      <xdr:row>5</xdr:row>
      <xdr:rowOff>1446485</xdr:rowOff>
    </xdr:to>
    <xdr:sp macro="" textlink="">
      <xdr:nvSpPr>
        <xdr:cNvPr id="136" name="Oval 135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/>
      </xdr:nvSpPr>
      <xdr:spPr>
        <a:xfrm>
          <a:off x="128710721" y="279264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270932</xdr:colOff>
      <xdr:row>5</xdr:row>
      <xdr:rowOff>1165527</xdr:rowOff>
    </xdr:from>
    <xdr:to>
      <xdr:col>134</xdr:col>
      <xdr:colOff>655342</xdr:colOff>
      <xdr:row>5</xdr:row>
      <xdr:rowOff>1476722</xdr:rowOff>
    </xdr:to>
    <xdr:sp macro="" textlink="">
      <xdr:nvSpPr>
        <xdr:cNvPr id="137" name="Oval 136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/>
      </xdr:nvSpPr>
      <xdr:spPr>
        <a:xfrm>
          <a:off x="129696632" y="2822877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298450</xdr:colOff>
      <xdr:row>5</xdr:row>
      <xdr:rowOff>1116843</xdr:rowOff>
    </xdr:from>
    <xdr:to>
      <xdr:col>149</xdr:col>
      <xdr:colOff>682860</xdr:colOff>
      <xdr:row>5</xdr:row>
      <xdr:rowOff>1428038</xdr:rowOff>
    </xdr:to>
    <xdr:sp macro="" textlink="">
      <xdr:nvSpPr>
        <xdr:cNvPr id="138" name="Oval 137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/>
      </xdr:nvSpPr>
      <xdr:spPr>
        <a:xfrm>
          <a:off x="144154525" y="2774193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339574</xdr:colOff>
      <xdr:row>5</xdr:row>
      <xdr:rowOff>1129997</xdr:rowOff>
    </xdr:from>
    <xdr:to>
      <xdr:col>150</xdr:col>
      <xdr:colOff>723984</xdr:colOff>
      <xdr:row>5</xdr:row>
      <xdr:rowOff>1431667</xdr:rowOff>
    </xdr:to>
    <xdr:sp macro="" textlink="">
      <xdr:nvSpPr>
        <xdr:cNvPr id="139" name="Oval 138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/>
      </xdr:nvSpPr>
      <xdr:spPr>
        <a:xfrm>
          <a:off x="145157674" y="2787347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361345</xdr:colOff>
      <xdr:row>5</xdr:row>
      <xdr:rowOff>1144814</xdr:rowOff>
    </xdr:from>
    <xdr:to>
      <xdr:col>165</xdr:col>
      <xdr:colOff>745755</xdr:colOff>
      <xdr:row>5</xdr:row>
      <xdr:rowOff>1456009</xdr:rowOff>
    </xdr:to>
    <xdr:sp macro="" textlink="">
      <xdr:nvSpPr>
        <xdr:cNvPr id="140" name="Oval 139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/>
      </xdr:nvSpPr>
      <xdr:spPr>
        <a:xfrm>
          <a:off x="159609820" y="2802164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202142</xdr:colOff>
      <xdr:row>5</xdr:row>
      <xdr:rowOff>1155700</xdr:rowOff>
    </xdr:from>
    <xdr:to>
      <xdr:col>167</xdr:col>
      <xdr:colOff>586552</xdr:colOff>
      <xdr:row>5</xdr:row>
      <xdr:rowOff>1466895</xdr:rowOff>
    </xdr:to>
    <xdr:sp macro="" textlink="">
      <xdr:nvSpPr>
        <xdr:cNvPr id="141" name="Oval 140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/>
      </xdr:nvSpPr>
      <xdr:spPr>
        <a:xfrm>
          <a:off x="161374667" y="2813050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197455</xdr:colOff>
      <xdr:row>5</xdr:row>
      <xdr:rowOff>1154188</xdr:rowOff>
    </xdr:from>
    <xdr:to>
      <xdr:col>168</xdr:col>
      <xdr:colOff>581865</xdr:colOff>
      <xdr:row>5</xdr:row>
      <xdr:rowOff>1465383</xdr:rowOff>
    </xdr:to>
    <xdr:sp macro="" textlink="">
      <xdr:nvSpPr>
        <xdr:cNvPr id="142" name="Oval 14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/>
      </xdr:nvSpPr>
      <xdr:spPr>
        <a:xfrm>
          <a:off x="162332005" y="2811538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174323</xdr:colOff>
      <xdr:row>5</xdr:row>
      <xdr:rowOff>1162504</xdr:rowOff>
    </xdr:from>
    <xdr:to>
      <xdr:col>169</xdr:col>
      <xdr:colOff>558733</xdr:colOff>
      <xdr:row>5</xdr:row>
      <xdr:rowOff>1473699</xdr:rowOff>
    </xdr:to>
    <xdr:sp macro="" textlink="">
      <xdr:nvSpPr>
        <xdr:cNvPr id="143" name="Oval 142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/>
      </xdr:nvSpPr>
      <xdr:spPr>
        <a:xfrm>
          <a:off x="163270898" y="281985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5</xdr:row>
      <xdr:rowOff>1178379</xdr:rowOff>
    </xdr:from>
    <xdr:to>
      <xdr:col>174</xdr:col>
      <xdr:colOff>605753</xdr:colOff>
      <xdr:row>5</xdr:row>
      <xdr:rowOff>1489574</xdr:rowOff>
    </xdr:to>
    <xdr:sp macro="" textlink="">
      <xdr:nvSpPr>
        <xdr:cNvPr id="144" name="Oval 143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/>
      </xdr:nvSpPr>
      <xdr:spPr>
        <a:xfrm>
          <a:off x="168128043" y="2835729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234950</xdr:colOff>
      <xdr:row>5</xdr:row>
      <xdr:rowOff>1120775</xdr:rowOff>
    </xdr:from>
    <xdr:to>
      <xdr:col>177</xdr:col>
      <xdr:colOff>619360</xdr:colOff>
      <xdr:row>5</xdr:row>
      <xdr:rowOff>1431970</xdr:rowOff>
    </xdr:to>
    <xdr:sp macro="" textlink="">
      <xdr:nvSpPr>
        <xdr:cNvPr id="145" name="Oval 144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/>
      </xdr:nvSpPr>
      <xdr:spPr>
        <a:xfrm>
          <a:off x="171027725" y="2778125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5</xdr:row>
      <xdr:rowOff>1161415</xdr:rowOff>
    </xdr:from>
    <xdr:to>
      <xdr:col>185</xdr:col>
      <xdr:colOff>719690</xdr:colOff>
      <xdr:row>5</xdr:row>
      <xdr:rowOff>1470796</xdr:rowOff>
    </xdr:to>
    <xdr:sp macro="" textlink="">
      <xdr:nvSpPr>
        <xdr:cNvPr id="146" name="Oval 145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/>
      </xdr:nvSpPr>
      <xdr:spPr>
        <a:xfrm>
          <a:off x="178824255" y="2818765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147</xdr:col>
      <xdr:colOff>377825</xdr:colOff>
      <xdr:row>5</xdr:row>
      <xdr:rowOff>1136651</xdr:rowOff>
    </xdr:from>
    <xdr:to>
      <xdr:col>147</xdr:col>
      <xdr:colOff>762235</xdr:colOff>
      <xdr:row>5</xdr:row>
      <xdr:rowOff>1447846</xdr:rowOff>
    </xdr:to>
    <xdr:sp macro="" textlink="">
      <xdr:nvSpPr>
        <xdr:cNvPr id="147" name="Oval 12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/>
      </xdr:nvSpPr>
      <xdr:spPr>
        <a:xfrm>
          <a:off x="142309850" y="279400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48" name="Oval 6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/>
      </xdr:nvSpPr>
      <xdr:spPr>
        <a:xfrm>
          <a:off x="87477811" y="1234930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49" name="Oval 68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/>
      </xdr:nvSpPr>
      <xdr:spPr>
        <a:xfrm>
          <a:off x="87477811" y="1234930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50" name="Oval 68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/>
      </xdr:nvSpPr>
      <xdr:spPr>
        <a:xfrm>
          <a:off x="87477811" y="1234930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1000"/>
  <sheetViews>
    <sheetView tabSelected="1" zoomScale="55" zoomScaleNormal="55" workbookViewId="0">
      <pane xSplit="3" ySplit="5" topLeftCell="F27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12.625" defaultRowHeight="15" customHeight="1" x14ac:dyDescent="0.4"/>
  <cols>
    <col min="1" max="1" width="9" style="9" customWidth="1"/>
    <col min="2" max="2" width="14.125" style="9" customWidth="1"/>
    <col min="3" max="3" width="17.5" style="9" customWidth="1"/>
    <col min="4" max="4" width="13.375" style="9" customWidth="1"/>
    <col min="5" max="5" width="13.625" style="9" customWidth="1"/>
    <col min="6" max="8" width="13.125" style="9" customWidth="1"/>
    <col min="9" max="9" width="22.375" style="9" customWidth="1"/>
    <col min="10" max="10" width="14.875" style="9" customWidth="1"/>
    <col min="11" max="12" width="15.625" style="9" customWidth="1"/>
    <col min="13" max="13" width="17.875" style="9" customWidth="1"/>
    <col min="14" max="14" width="29.5" style="9" customWidth="1"/>
    <col min="15" max="15" width="45.25" style="9" customWidth="1"/>
    <col min="16" max="17" width="11" style="9" customWidth="1"/>
    <col min="18" max="18" width="10.125" style="9" customWidth="1"/>
    <col min="19" max="20" width="12.625" style="9" customWidth="1"/>
    <col min="21" max="22" width="22" style="9" customWidth="1"/>
    <col min="23" max="23" width="32.625" style="9" customWidth="1"/>
    <col min="24" max="24" width="26.125" style="9" customWidth="1"/>
    <col min="25" max="25" width="27.625" style="9" customWidth="1"/>
    <col min="26" max="26" width="17.375" style="9" customWidth="1"/>
    <col min="27" max="27" width="13.125" style="9" customWidth="1"/>
    <col min="28" max="28" width="17" style="9" customWidth="1"/>
    <col min="29" max="29" width="21.375" style="9" customWidth="1"/>
    <col min="30" max="41" width="9" style="9" customWidth="1"/>
    <col min="42" max="16384" width="12.625" style="9"/>
  </cols>
  <sheetData>
    <row r="1" spans="1:41" ht="26.2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6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24" customHeight="1" x14ac:dyDescent="0.4">
      <c r="A2" s="10" t="s">
        <v>3</v>
      </c>
      <c r="B2" s="11"/>
      <c r="C2" s="12" t="s">
        <v>4</v>
      </c>
      <c r="D2" s="4"/>
      <c r="E2" s="4"/>
      <c r="F2" s="4"/>
      <c r="G2" s="4"/>
      <c r="H2" s="4"/>
      <c r="I2" s="4"/>
      <c r="J2" s="4"/>
      <c r="K2" s="4"/>
      <c r="L2" s="13" t="s">
        <v>5</v>
      </c>
      <c r="M2" s="14"/>
      <c r="N2" s="15"/>
      <c r="O2" s="1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8"/>
      <c r="H3" s="18"/>
      <c r="I3" s="18"/>
      <c r="J3" s="18"/>
      <c r="K3" s="18"/>
      <c r="L3" s="18"/>
      <c r="M3" s="19"/>
      <c r="N3" s="8"/>
      <c r="O3" s="8"/>
      <c r="P3" s="8"/>
      <c r="Q3" s="8"/>
      <c r="R3" s="8"/>
      <c r="S3" s="8"/>
      <c r="T3" s="8"/>
      <c r="U3" s="20"/>
      <c r="V3" s="8"/>
      <c r="W3" s="16"/>
      <c r="X3" s="8"/>
      <c r="Y3" s="8"/>
      <c r="Z3" s="8"/>
      <c r="AA3" s="8"/>
      <c r="AB3" s="2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39" customHeight="1" x14ac:dyDescent="0.4">
      <c r="A4" s="22" t="s">
        <v>11</v>
      </c>
      <c r="B4" s="23" t="s">
        <v>12</v>
      </c>
      <c r="C4" s="6"/>
      <c r="D4" s="24" t="s">
        <v>13</v>
      </c>
      <c r="E4" s="24" t="s">
        <v>14</v>
      </c>
      <c r="F4" s="25" t="s">
        <v>15</v>
      </c>
      <c r="G4" s="18"/>
      <c r="H4" s="19"/>
      <c r="I4" s="24" t="s">
        <v>16</v>
      </c>
      <c r="J4" s="22" t="s">
        <v>17</v>
      </c>
      <c r="K4" s="24" t="s">
        <v>18</v>
      </c>
      <c r="L4" s="24" t="s">
        <v>19</v>
      </c>
      <c r="M4" s="26" t="s">
        <v>20</v>
      </c>
      <c r="N4" s="27" t="s">
        <v>21</v>
      </c>
      <c r="O4" s="27" t="s">
        <v>22</v>
      </c>
      <c r="P4" s="8"/>
      <c r="Q4" s="8"/>
      <c r="R4" s="8"/>
      <c r="S4" s="8"/>
      <c r="T4" s="8"/>
      <c r="U4" s="2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51.75" customHeight="1" x14ac:dyDescent="0.4">
      <c r="A5" s="29"/>
      <c r="B5" s="30"/>
      <c r="C5" s="31"/>
      <c r="D5" s="29"/>
      <c r="E5" s="29"/>
      <c r="F5" s="32" t="s">
        <v>23</v>
      </c>
      <c r="G5" s="32" t="s">
        <v>24</v>
      </c>
      <c r="H5" s="32" t="s">
        <v>25</v>
      </c>
      <c r="I5" s="29"/>
      <c r="J5" s="29"/>
      <c r="K5" s="29"/>
      <c r="L5" s="29"/>
      <c r="M5" s="33"/>
      <c r="N5" s="29"/>
      <c r="O5" s="29"/>
      <c r="P5" s="8"/>
      <c r="Q5" s="8"/>
      <c r="R5" s="8"/>
      <c r="S5" s="8"/>
      <c r="T5" s="8"/>
      <c r="U5" s="34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23.25" customHeight="1" x14ac:dyDescent="0.4">
      <c r="A6" s="35">
        <v>1</v>
      </c>
      <c r="B6" s="36" t="s">
        <v>26</v>
      </c>
      <c r="C6" s="31"/>
      <c r="D6" s="37">
        <v>339</v>
      </c>
      <c r="E6" s="38">
        <v>96.1</v>
      </c>
      <c r="F6" s="39">
        <v>81</v>
      </c>
      <c r="G6" s="40">
        <v>243</v>
      </c>
      <c r="H6" s="41">
        <f t="shared" ref="H6:H20" si="0">SUM(F6:G6)</f>
        <v>324</v>
      </c>
      <c r="I6" s="42">
        <v>332</v>
      </c>
      <c r="J6" s="43">
        <f t="shared" ref="J6:J20" si="1">IFERROR(IF(H6&gt;0,ROUND((H6/I6)*100,2),"N/A"),0)</f>
        <v>97.59</v>
      </c>
      <c r="K6" s="44">
        <f t="shared" ref="K6:K20" si="2">IF(J6=0,0,IF(J6="N/A",1,IF(J6&lt;=P$8,1,IF(J6=Q$8,2,IF(J6&lt;Q$8,(((J6-P$8)/T$6)+1),IF(J6=R$8,3,IF(J6&lt;R$8,(((J6-Q$8)/T$6)+2),IF(J6=S$8,4,IF(J6&lt;S$8,(((J6-R$8)/T$6)+3),IF(J6&gt;=T$8,5,IF(J6&lt;T$8,(((J6-S$8)/T$6)+4),0)))))))))))</f>
        <v>5</v>
      </c>
      <c r="L6" s="45" t="str">
        <f t="shared" ref="L6:L20" si="3">IF(K6=5,"ü","û")</f>
        <v>ü</v>
      </c>
      <c r="M6" s="46">
        <v>332</v>
      </c>
      <c r="N6" s="47">
        <v>97.29</v>
      </c>
      <c r="O6" s="42" t="s">
        <v>27</v>
      </c>
      <c r="P6" s="8" t="s">
        <v>28</v>
      </c>
      <c r="Q6" s="8"/>
      <c r="R6" s="8"/>
      <c r="S6" s="8"/>
      <c r="T6" s="48">
        <v>1</v>
      </c>
      <c r="U6" s="34"/>
      <c r="V6" s="49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3.25" customHeight="1" x14ac:dyDescent="0.4">
      <c r="A7" s="50">
        <v>2</v>
      </c>
      <c r="B7" s="51" t="s">
        <v>29</v>
      </c>
      <c r="C7" s="19"/>
      <c r="D7" s="52">
        <v>713</v>
      </c>
      <c r="E7" s="53">
        <v>96.1</v>
      </c>
      <c r="F7" s="54">
        <v>308</v>
      </c>
      <c r="G7" s="55">
        <v>181</v>
      </c>
      <c r="H7" s="56">
        <f t="shared" si="0"/>
        <v>489</v>
      </c>
      <c r="I7" s="57">
        <v>498</v>
      </c>
      <c r="J7" s="43">
        <f t="shared" si="1"/>
        <v>98.19</v>
      </c>
      <c r="K7" s="58">
        <f t="shared" si="2"/>
        <v>5</v>
      </c>
      <c r="L7" s="59" t="str">
        <f t="shared" si="3"/>
        <v>ü</v>
      </c>
      <c r="M7" s="60">
        <v>525</v>
      </c>
      <c r="N7" s="61">
        <v>98.19</v>
      </c>
      <c r="O7" s="42" t="s">
        <v>27</v>
      </c>
      <c r="P7" s="62" t="s">
        <v>30</v>
      </c>
      <c r="Q7" s="63" t="s">
        <v>31</v>
      </c>
      <c r="R7" s="63" t="s">
        <v>32</v>
      </c>
      <c r="S7" s="63" t="s">
        <v>33</v>
      </c>
      <c r="T7" s="63" t="s">
        <v>34</v>
      </c>
      <c r="U7" s="34"/>
      <c r="V7" s="49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23.25" customHeight="1" x14ac:dyDescent="0.4">
      <c r="A8" s="50">
        <v>3</v>
      </c>
      <c r="B8" s="51" t="s">
        <v>35</v>
      </c>
      <c r="C8" s="19"/>
      <c r="D8" s="52">
        <v>411</v>
      </c>
      <c r="E8" s="53">
        <v>96.1</v>
      </c>
      <c r="F8" s="54">
        <v>73</v>
      </c>
      <c r="G8" s="55">
        <v>270</v>
      </c>
      <c r="H8" s="56">
        <f t="shared" si="0"/>
        <v>343</v>
      </c>
      <c r="I8" s="57">
        <v>355</v>
      </c>
      <c r="J8" s="43">
        <f t="shared" si="1"/>
        <v>96.62</v>
      </c>
      <c r="K8" s="58">
        <f t="shared" si="2"/>
        <v>5</v>
      </c>
      <c r="L8" s="59" t="str">
        <f t="shared" si="3"/>
        <v>ü</v>
      </c>
      <c r="M8" s="60">
        <v>374</v>
      </c>
      <c r="N8" s="61">
        <v>86.82</v>
      </c>
      <c r="O8" s="42" t="s">
        <v>27</v>
      </c>
      <c r="P8" s="64">
        <v>92.1</v>
      </c>
      <c r="Q8" s="65">
        <v>93.1</v>
      </c>
      <c r="R8" s="65">
        <v>94.1</v>
      </c>
      <c r="S8" s="65">
        <v>95.1</v>
      </c>
      <c r="T8" s="65">
        <v>96.1</v>
      </c>
      <c r="U8" s="34"/>
      <c r="V8" s="66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23.25" customHeight="1" x14ac:dyDescent="0.4">
      <c r="A9" s="50">
        <v>4</v>
      </c>
      <c r="B9" s="67" t="s">
        <v>36</v>
      </c>
      <c r="C9" s="19"/>
      <c r="D9" s="68">
        <v>1011</v>
      </c>
      <c r="E9" s="53">
        <v>96.1</v>
      </c>
      <c r="F9" s="54">
        <v>257</v>
      </c>
      <c r="G9" s="55">
        <v>497</v>
      </c>
      <c r="H9" s="56">
        <f t="shared" si="0"/>
        <v>754</v>
      </c>
      <c r="I9" s="57">
        <v>762</v>
      </c>
      <c r="J9" s="43">
        <f t="shared" si="1"/>
        <v>98.95</v>
      </c>
      <c r="K9" s="58">
        <f t="shared" si="2"/>
        <v>5</v>
      </c>
      <c r="L9" s="59" t="str">
        <f t="shared" si="3"/>
        <v>ü</v>
      </c>
      <c r="M9" s="60">
        <v>807</v>
      </c>
      <c r="N9" s="61">
        <v>71.25</v>
      </c>
      <c r="O9" s="42" t="s">
        <v>27</v>
      </c>
      <c r="P9" s="8"/>
      <c r="Q9" s="8"/>
      <c r="R9" s="8"/>
      <c r="S9" s="8"/>
      <c r="T9" s="8"/>
      <c r="U9" s="34"/>
      <c r="V9" s="66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23.25" customHeight="1" x14ac:dyDescent="0.4">
      <c r="A10" s="50">
        <v>5</v>
      </c>
      <c r="B10" s="67" t="s">
        <v>37</v>
      </c>
      <c r="C10" s="19"/>
      <c r="D10" s="68">
        <v>351</v>
      </c>
      <c r="E10" s="53">
        <v>96.1</v>
      </c>
      <c r="F10" s="54">
        <v>121</v>
      </c>
      <c r="G10" s="55">
        <v>61</v>
      </c>
      <c r="H10" s="56">
        <f t="shared" si="0"/>
        <v>182</v>
      </c>
      <c r="I10" s="57">
        <v>250</v>
      </c>
      <c r="J10" s="43">
        <f t="shared" si="1"/>
        <v>72.8</v>
      </c>
      <c r="K10" s="58">
        <f t="shared" si="2"/>
        <v>1</v>
      </c>
      <c r="L10" s="59" t="str">
        <f t="shared" si="3"/>
        <v>û</v>
      </c>
      <c r="M10" s="60">
        <v>273</v>
      </c>
      <c r="N10" s="61">
        <v>86.21</v>
      </c>
      <c r="O10" s="42" t="s">
        <v>27</v>
      </c>
      <c r="P10" s="8"/>
      <c r="Q10" s="8"/>
      <c r="R10" s="8"/>
      <c r="S10" s="8"/>
      <c r="T10" s="8"/>
      <c r="U10" s="34"/>
      <c r="V10" s="66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23.25" customHeight="1" x14ac:dyDescent="0.4">
      <c r="A11" s="50">
        <v>6</v>
      </c>
      <c r="B11" s="67" t="s">
        <v>38</v>
      </c>
      <c r="C11" s="19"/>
      <c r="D11" s="68">
        <v>204</v>
      </c>
      <c r="E11" s="53">
        <v>96.1</v>
      </c>
      <c r="F11" s="54">
        <v>30</v>
      </c>
      <c r="G11" s="55">
        <v>155</v>
      </c>
      <c r="H11" s="56">
        <f t="shared" si="0"/>
        <v>185</v>
      </c>
      <c r="I11" s="57">
        <v>201</v>
      </c>
      <c r="J11" s="43">
        <f t="shared" si="1"/>
        <v>92.04</v>
      </c>
      <c r="K11" s="58">
        <f t="shared" si="2"/>
        <v>1</v>
      </c>
      <c r="L11" s="59" t="str">
        <f t="shared" si="3"/>
        <v>û</v>
      </c>
      <c r="M11" s="60">
        <v>204</v>
      </c>
      <c r="N11" s="61">
        <v>40.22</v>
      </c>
      <c r="O11" s="42" t="s">
        <v>27</v>
      </c>
      <c r="P11" s="8"/>
      <c r="Q11" s="8"/>
      <c r="R11" s="8"/>
      <c r="S11" s="8"/>
      <c r="T11" s="8"/>
      <c r="U11" s="34"/>
      <c r="V11" s="66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23.25" customHeight="1" x14ac:dyDescent="0.4">
      <c r="A12" s="50">
        <v>7</v>
      </c>
      <c r="B12" s="67" t="s">
        <v>39</v>
      </c>
      <c r="C12" s="19"/>
      <c r="D12" s="69">
        <v>274</v>
      </c>
      <c r="E12" s="53">
        <v>96.1</v>
      </c>
      <c r="F12" s="54">
        <v>60</v>
      </c>
      <c r="G12" s="55">
        <v>191</v>
      </c>
      <c r="H12" s="56">
        <f t="shared" si="0"/>
        <v>251</v>
      </c>
      <c r="I12" s="57">
        <v>254</v>
      </c>
      <c r="J12" s="43">
        <f t="shared" si="1"/>
        <v>98.82</v>
      </c>
      <c r="K12" s="58">
        <f t="shared" si="2"/>
        <v>5</v>
      </c>
      <c r="L12" s="59" t="str">
        <f t="shared" si="3"/>
        <v>ü</v>
      </c>
      <c r="M12" s="60">
        <v>268</v>
      </c>
      <c r="N12" s="61">
        <v>98.82</v>
      </c>
      <c r="O12" s="42" t="s">
        <v>27</v>
      </c>
      <c r="P12" s="8"/>
      <c r="Q12" s="8"/>
      <c r="R12" s="8"/>
      <c r="S12" s="8"/>
      <c r="T12" s="8"/>
      <c r="U12" s="34"/>
      <c r="V12" s="66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23.25" customHeight="1" x14ac:dyDescent="0.4">
      <c r="A13" s="50">
        <v>8</v>
      </c>
      <c r="B13" s="67" t="s">
        <v>40</v>
      </c>
      <c r="C13" s="19"/>
      <c r="D13" s="69">
        <v>119</v>
      </c>
      <c r="E13" s="53">
        <v>96.1</v>
      </c>
      <c r="F13" s="54">
        <v>2</v>
      </c>
      <c r="G13" s="55">
        <v>82</v>
      </c>
      <c r="H13" s="56">
        <f t="shared" si="0"/>
        <v>84</v>
      </c>
      <c r="I13" s="57">
        <v>101</v>
      </c>
      <c r="J13" s="43">
        <f t="shared" si="1"/>
        <v>83.17</v>
      </c>
      <c r="K13" s="58">
        <f t="shared" si="2"/>
        <v>1</v>
      </c>
      <c r="L13" s="59" t="str">
        <f t="shared" si="3"/>
        <v>û</v>
      </c>
      <c r="M13" s="60">
        <v>105</v>
      </c>
      <c r="N13" s="70">
        <v>81.900000000000006</v>
      </c>
      <c r="O13" s="42" t="s">
        <v>27</v>
      </c>
      <c r="P13" s="8"/>
      <c r="Q13" s="8"/>
      <c r="R13" s="8"/>
      <c r="S13" s="8"/>
      <c r="T13" s="8"/>
      <c r="U13" s="34"/>
      <c r="V13" s="66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23.25" customHeight="1" x14ac:dyDescent="0.4">
      <c r="A14" s="50">
        <v>9</v>
      </c>
      <c r="B14" s="67" t="s">
        <v>41</v>
      </c>
      <c r="C14" s="19"/>
      <c r="D14" s="69">
        <v>212</v>
      </c>
      <c r="E14" s="53">
        <v>96.1</v>
      </c>
      <c r="F14" s="54">
        <v>31</v>
      </c>
      <c r="G14" s="55">
        <v>169</v>
      </c>
      <c r="H14" s="56">
        <f t="shared" si="0"/>
        <v>200</v>
      </c>
      <c r="I14" s="57">
        <v>202</v>
      </c>
      <c r="J14" s="43">
        <f t="shared" si="1"/>
        <v>99.01</v>
      </c>
      <c r="K14" s="58">
        <f t="shared" si="2"/>
        <v>5</v>
      </c>
      <c r="L14" s="59" t="str">
        <f t="shared" si="3"/>
        <v>ü</v>
      </c>
      <c r="M14" s="60">
        <v>206</v>
      </c>
      <c r="N14" s="61">
        <v>28.95</v>
      </c>
      <c r="O14" s="42" t="s">
        <v>27</v>
      </c>
      <c r="P14" s="8"/>
      <c r="Q14" s="8"/>
      <c r="R14" s="8"/>
      <c r="S14" s="8"/>
      <c r="T14" s="8"/>
      <c r="U14" s="34"/>
      <c r="V14" s="66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23.25" customHeight="1" x14ac:dyDescent="0.4">
      <c r="A15" s="50">
        <v>10</v>
      </c>
      <c r="B15" s="67" t="s">
        <v>42</v>
      </c>
      <c r="C15" s="19"/>
      <c r="D15" s="69">
        <v>983</v>
      </c>
      <c r="E15" s="53">
        <v>96.1</v>
      </c>
      <c r="F15" s="54">
        <v>140</v>
      </c>
      <c r="G15" s="55">
        <v>766</v>
      </c>
      <c r="H15" s="56">
        <f t="shared" si="0"/>
        <v>906</v>
      </c>
      <c r="I15" s="57">
        <v>922</v>
      </c>
      <c r="J15" s="43">
        <f t="shared" si="1"/>
        <v>98.26</v>
      </c>
      <c r="K15" s="58">
        <f t="shared" si="2"/>
        <v>5</v>
      </c>
      <c r="L15" s="59" t="str">
        <f t="shared" si="3"/>
        <v>ü</v>
      </c>
      <c r="M15" s="60">
        <v>962</v>
      </c>
      <c r="N15" s="61">
        <v>98.26</v>
      </c>
      <c r="O15" s="42" t="s">
        <v>27</v>
      </c>
      <c r="P15" s="8"/>
      <c r="Q15" s="8"/>
      <c r="R15" s="8"/>
      <c r="S15" s="8"/>
      <c r="T15" s="8"/>
      <c r="U15" s="34"/>
      <c r="V15" s="66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23.25" customHeight="1" x14ac:dyDescent="0.4">
      <c r="A16" s="50">
        <v>11</v>
      </c>
      <c r="B16" s="67" t="s">
        <v>43</v>
      </c>
      <c r="C16" s="19"/>
      <c r="D16" s="69">
        <v>29</v>
      </c>
      <c r="E16" s="53">
        <v>96.1</v>
      </c>
      <c r="F16" s="54">
        <v>5</v>
      </c>
      <c r="G16" s="55">
        <v>12</v>
      </c>
      <c r="H16" s="56">
        <f t="shared" si="0"/>
        <v>17</v>
      </c>
      <c r="I16" s="57">
        <v>24</v>
      </c>
      <c r="J16" s="43">
        <f t="shared" si="1"/>
        <v>70.83</v>
      </c>
      <c r="K16" s="58">
        <f t="shared" si="2"/>
        <v>1</v>
      </c>
      <c r="L16" s="59" t="str">
        <f t="shared" si="3"/>
        <v>û</v>
      </c>
      <c r="M16" s="60">
        <v>26</v>
      </c>
      <c r="N16" s="61">
        <v>65.38</v>
      </c>
      <c r="O16" s="42" t="s">
        <v>27</v>
      </c>
      <c r="P16" s="8"/>
      <c r="Q16" s="8"/>
      <c r="R16" s="8"/>
      <c r="S16" s="8"/>
      <c r="T16" s="8"/>
      <c r="U16" s="34"/>
      <c r="V16" s="66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23.25" customHeight="1" x14ac:dyDescent="0.4">
      <c r="A17" s="50">
        <v>12</v>
      </c>
      <c r="B17" s="67" t="s">
        <v>44</v>
      </c>
      <c r="C17" s="19"/>
      <c r="D17" s="69">
        <v>912</v>
      </c>
      <c r="E17" s="53">
        <v>96.1</v>
      </c>
      <c r="F17" s="54">
        <v>99</v>
      </c>
      <c r="G17" s="55">
        <v>600</v>
      </c>
      <c r="H17" s="56">
        <f t="shared" si="0"/>
        <v>699</v>
      </c>
      <c r="I17" s="57">
        <v>829</v>
      </c>
      <c r="J17" s="43">
        <f t="shared" si="1"/>
        <v>84.32</v>
      </c>
      <c r="K17" s="58">
        <f t="shared" si="2"/>
        <v>1</v>
      </c>
      <c r="L17" s="59" t="str">
        <f t="shared" si="3"/>
        <v>û</v>
      </c>
      <c r="M17" s="60">
        <v>910</v>
      </c>
      <c r="N17" s="61">
        <v>84.32</v>
      </c>
      <c r="O17" s="42" t="s">
        <v>27</v>
      </c>
      <c r="P17" s="8"/>
      <c r="Q17" s="8"/>
      <c r="R17" s="8"/>
      <c r="S17" s="8"/>
      <c r="T17" s="8"/>
      <c r="U17" s="34"/>
      <c r="V17" s="66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23.25" customHeight="1" x14ac:dyDescent="0.4">
      <c r="A18" s="50">
        <v>13</v>
      </c>
      <c r="B18" s="67" t="s">
        <v>45</v>
      </c>
      <c r="C18" s="19"/>
      <c r="D18" s="69">
        <v>624</v>
      </c>
      <c r="E18" s="53">
        <v>96.1</v>
      </c>
      <c r="F18" s="54">
        <v>107</v>
      </c>
      <c r="G18" s="55">
        <v>443</v>
      </c>
      <c r="H18" s="56">
        <f t="shared" si="0"/>
        <v>550</v>
      </c>
      <c r="I18" s="57">
        <v>557</v>
      </c>
      <c r="J18" s="43">
        <f t="shared" si="1"/>
        <v>98.74</v>
      </c>
      <c r="K18" s="58">
        <f t="shared" si="2"/>
        <v>5</v>
      </c>
      <c r="L18" s="59" t="str">
        <f t="shared" si="3"/>
        <v>ü</v>
      </c>
      <c r="M18" s="60">
        <v>574</v>
      </c>
      <c r="N18" s="61">
        <v>98.74</v>
      </c>
      <c r="O18" s="42" t="s">
        <v>27</v>
      </c>
      <c r="P18" s="8"/>
      <c r="Q18" s="8"/>
      <c r="R18" s="8"/>
      <c r="S18" s="8"/>
      <c r="T18" s="8"/>
      <c r="U18" s="34"/>
      <c r="V18" s="66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23.25" customHeight="1" x14ac:dyDescent="0.4">
      <c r="A19" s="50">
        <v>14</v>
      </c>
      <c r="B19" s="67" t="s">
        <v>46</v>
      </c>
      <c r="C19" s="19"/>
      <c r="D19" s="69">
        <v>359</v>
      </c>
      <c r="E19" s="53">
        <v>96.1</v>
      </c>
      <c r="F19" s="54">
        <v>125</v>
      </c>
      <c r="G19" s="55">
        <v>225</v>
      </c>
      <c r="H19" s="56">
        <f t="shared" si="0"/>
        <v>350</v>
      </c>
      <c r="I19" s="57">
        <v>353</v>
      </c>
      <c r="J19" s="43">
        <f t="shared" si="1"/>
        <v>99.15</v>
      </c>
      <c r="K19" s="58">
        <f t="shared" si="2"/>
        <v>5</v>
      </c>
      <c r="L19" s="59" t="str">
        <f t="shared" si="3"/>
        <v>ü</v>
      </c>
      <c r="M19" s="60">
        <v>354</v>
      </c>
      <c r="N19" s="61">
        <v>61.46</v>
      </c>
      <c r="O19" s="42" t="s">
        <v>27</v>
      </c>
      <c r="P19" s="8"/>
      <c r="Q19" s="8"/>
      <c r="R19" s="8"/>
      <c r="S19" s="8"/>
      <c r="T19" s="8"/>
      <c r="U19" s="8"/>
      <c r="V19" s="66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24" customHeight="1" x14ac:dyDescent="0.4">
      <c r="A20" s="71" t="s">
        <v>47</v>
      </c>
      <c r="B20" s="18"/>
      <c r="C20" s="19"/>
      <c r="D20" s="72">
        <f>SUM(D6:D19)</f>
        <v>6541</v>
      </c>
      <c r="E20" s="73">
        <v>96.1</v>
      </c>
      <c r="F20" s="74">
        <f t="shared" ref="F20:G20" si="4">SUM(F6:F19)</f>
        <v>1439</v>
      </c>
      <c r="G20" s="74">
        <f t="shared" si="4"/>
        <v>3895</v>
      </c>
      <c r="H20" s="74">
        <f t="shared" si="0"/>
        <v>5334</v>
      </c>
      <c r="I20" s="75">
        <f>SUM(I6:I19)</f>
        <v>5640</v>
      </c>
      <c r="J20" s="76">
        <f t="shared" si="1"/>
        <v>94.57</v>
      </c>
      <c r="K20" s="77">
        <f t="shared" si="2"/>
        <v>3.4699999999999989</v>
      </c>
      <c r="L20" s="78" t="str">
        <f t="shared" si="3"/>
        <v>û</v>
      </c>
      <c r="M20" s="79">
        <f>SUM(M6:M19)</f>
        <v>5920</v>
      </c>
      <c r="N20" s="80"/>
      <c r="O20" s="80"/>
      <c r="P20" s="8"/>
      <c r="Q20" s="8"/>
      <c r="R20" s="8"/>
      <c r="S20" s="8"/>
      <c r="T20" s="8"/>
      <c r="U20" s="8"/>
      <c r="V20" s="66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24" customHeight="1" x14ac:dyDescent="0.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1"/>
      <c r="O21" s="81"/>
      <c r="P21" s="8"/>
      <c r="Q21" s="8"/>
      <c r="R21" s="8"/>
      <c r="S21" s="8"/>
      <c r="T21" s="8"/>
      <c r="U21" s="8"/>
      <c r="V21" s="66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28.5" customHeight="1" x14ac:dyDescent="0.4">
      <c r="A22" s="82" t="s">
        <v>48</v>
      </c>
      <c r="B22" s="6"/>
      <c r="C22" s="83" t="s">
        <v>49</v>
      </c>
      <c r="D22" s="2"/>
      <c r="E22" s="2"/>
      <c r="F22" s="2"/>
      <c r="G22" s="2"/>
      <c r="H22" s="2"/>
      <c r="I22" s="2"/>
      <c r="J22" s="6"/>
      <c r="K22" s="84" t="s">
        <v>2</v>
      </c>
      <c r="L22" s="84" t="s">
        <v>50</v>
      </c>
      <c r="M22" s="84" t="s">
        <v>19</v>
      </c>
      <c r="N22" s="85" t="s">
        <v>21</v>
      </c>
      <c r="O22" s="86" t="s">
        <v>22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28.5" customHeight="1" x14ac:dyDescent="0.4">
      <c r="A23" s="30"/>
      <c r="B23" s="31"/>
      <c r="C23" s="30"/>
      <c r="D23" s="11"/>
      <c r="E23" s="11"/>
      <c r="F23" s="11"/>
      <c r="G23" s="11"/>
      <c r="H23" s="11"/>
      <c r="I23" s="11"/>
      <c r="J23" s="31"/>
      <c r="K23" s="60">
        <v>3</v>
      </c>
      <c r="L23" s="87">
        <v>3</v>
      </c>
      <c r="M23" s="88" t="str">
        <f>IF(L23=5,"ü","û")</f>
        <v>û</v>
      </c>
      <c r="N23" s="60">
        <v>4</v>
      </c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24" customHeight="1" x14ac:dyDescent="0.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9"/>
      <c r="O24" s="8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34.5" customHeight="1" x14ac:dyDescent="0.4">
      <c r="A25" s="90" t="s">
        <v>11</v>
      </c>
      <c r="B25" s="91" t="s">
        <v>12</v>
      </c>
      <c r="C25" s="6"/>
      <c r="D25" s="92" t="s">
        <v>13</v>
      </c>
      <c r="E25" s="92" t="s">
        <v>15</v>
      </c>
      <c r="F25" s="93" t="s">
        <v>51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94" t="s">
        <v>17</v>
      </c>
      <c r="V25" s="95"/>
      <c r="W25" s="96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96.75" customHeight="1" x14ac:dyDescent="0.4">
      <c r="A26" s="29"/>
      <c r="B26" s="30"/>
      <c r="C26" s="31"/>
      <c r="D26" s="29"/>
      <c r="E26" s="29"/>
      <c r="F26" s="97" t="s">
        <v>52</v>
      </c>
      <c r="G26" s="97" t="s">
        <v>53</v>
      </c>
      <c r="H26" s="97" t="s">
        <v>54</v>
      </c>
      <c r="I26" s="97" t="s">
        <v>55</v>
      </c>
      <c r="J26" s="97" t="s">
        <v>56</v>
      </c>
      <c r="K26" s="97" t="s">
        <v>57</v>
      </c>
      <c r="L26" s="97" t="s">
        <v>58</v>
      </c>
      <c r="M26" s="97" t="s">
        <v>59</v>
      </c>
      <c r="N26" s="97" t="s">
        <v>60</v>
      </c>
      <c r="O26" s="97" t="s">
        <v>61</v>
      </c>
      <c r="P26" s="97" t="s">
        <v>62</v>
      </c>
      <c r="Q26" s="97" t="s">
        <v>63</v>
      </c>
      <c r="R26" s="97" t="s">
        <v>64</v>
      </c>
      <c r="S26" s="97" t="s">
        <v>65</v>
      </c>
      <c r="T26" s="97" t="s">
        <v>25</v>
      </c>
      <c r="U26" s="98"/>
      <c r="V26" s="99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23.25" customHeight="1" x14ac:dyDescent="0.4">
      <c r="A27" s="50">
        <v>1</v>
      </c>
      <c r="B27" s="51" t="s">
        <v>26</v>
      </c>
      <c r="C27" s="19"/>
      <c r="D27" s="52">
        <v>339</v>
      </c>
      <c r="E27" s="57">
        <v>106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00">
        <v>323</v>
      </c>
      <c r="R27" s="57"/>
      <c r="S27" s="57"/>
      <c r="T27" s="57">
        <f t="shared" ref="T27:T41" si="5">SUM(F27:S27)</f>
        <v>323</v>
      </c>
      <c r="U27" s="101">
        <f t="shared" ref="U27:U41" si="6">IFERROR(ROUND((E27/D27)*100,2),0)</f>
        <v>31.27</v>
      </c>
      <c r="V27" s="7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23.25" customHeight="1" x14ac:dyDescent="0.4">
      <c r="A28" s="50">
        <v>2</v>
      </c>
      <c r="B28" s="51" t="s">
        <v>29</v>
      </c>
      <c r="C28" s="19"/>
      <c r="D28" s="52">
        <v>713</v>
      </c>
      <c r="E28" s="57">
        <v>314</v>
      </c>
      <c r="F28" s="102">
        <v>5</v>
      </c>
      <c r="G28" s="102">
        <v>8</v>
      </c>
      <c r="H28" s="102">
        <v>9</v>
      </c>
      <c r="I28" s="102">
        <v>136</v>
      </c>
      <c r="J28" s="102">
        <v>89</v>
      </c>
      <c r="K28" s="57"/>
      <c r="L28" s="102">
        <v>5</v>
      </c>
      <c r="M28" s="102">
        <v>7</v>
      </c>
      <c r="N28" s="102">
        <v>205</v>
      </c>
      <c r="O28" s="102">
        <v>16</v>
      </c>
      <c r="P28" s="57"/>
      <c r="Q28" s="102">
        <v>8</v>
      </c>
      <c r="R28" s="102">
        <v>1</v>
      </c>
      <c r="S28" s="57"/>
      <c r="T28" s="57">
        <f t="shared" si="5"/>
        <v>489</v>
      </c>
      <c r="U28" s="101">
        <f t="shared" si="6"/>
        <v>44.04</v>
      </c>
      <c r="V28" s="7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3.25" customHeight="1" x14ac:dyDescent="0.4">
      <c r="A29" s="50">
        <v>3</v>
      </c>
      <c r="B29" s="51" t="s">
        <v>35</v>
      </c>
      <c r="C29" s="19"/>
      <c r="D29" s="52">
        <v>411</v>
      </c>
      <c r="E29" s="57">
        <v>75</v>
      </c>
      <c r="F29" s="103">
        <v>1</v>
      </c>
      <c r="G29" s="103">
        <v>1</v>
      </c>
      <c r="H29" s="103">
        <v>4</v>
      </c>
      <c r="I29" s="57"/>
      <c r="J29" s="103">
        <v>2</v>
      </c>
      <c r="K29" s="57"/>
      <c r="L29" s="103">
        <v>14</v>
      </c>
      <c r="M29" s="103">
        <v>3</v>
      </c>
      <c r="N29" s="103">
        <v>3</v>
      </c>
      <c r="O29" s="103">
        <v>1</v>
      </c>
      <c r="P29" s="57"/>
      <c r="Q29" s="103">
        <v>160</v>
      </c>
      <c r="R29" s="103">
        <v>2</v>
      </c>
      <c r="S29" s="57"/>
      <c r="T29" s="57">
        <f t="shared" si="5"/>
        <v>191</v>
      </c>
      <c r="U29" s="101">
        <f t="shared" si="6"/>
        <v>18.25</v>
      </c>
      <c r="V29" s="7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23.25" customHeight="1" x14ac:dyDescent="0.4">
      <c r="A30" s="50">
        <v>4</v>
      </c>
      <c r="B30" s="67" t="s">
        <v>36</v>
      </c>
      <c r="C30" s="19"/>
      <c r="D30" s="68">
        <v>1011</v>
      </c>
      <c r="E30" s="57">
        <v>283</v>
      </c>
      <c r="F30" s="104">
        <v>13</v>
      </c>
      <c r="G30" s="104">
        <v>9</v>
      </c>
      <c r="H30" s="104">
        <v>4</v>
      </c>
      <c r="I30" s="104">
        <v>1</v>
      </c>
      <c r="J30" s="104">
        <v>5</v>
      </c>
      <c r="K30" s="104">
        <v>3</v>
      </c>
      <c r="L30" s="104">
        <v>49</v>
      </c>
      <c r="M30" s="104">
        <v>78</v>
      </c>
      <c r="N30" s="104">
        <v>195</v>
      </c>
      <c r="O30" s="104">
        <v>13</v>
      </c>
      <c r="P30" s="104">
        <v>1</v>
      </c>
      <c r="Q30" s="104">
        <v>18</v>
      </c>
      <c r="R30" s="104">
        <v>75</v>
      </c>
      <c r="S30" s="104">
        <v>44</v>
      </c>
      <c r="T30" s="57">
        <f t="shared" si="5"/>
        <v>508</v>
      </c>
      <c r="U30" s="101">
        <f t="shared" si="6"/>
        <v>27.99</v>
      </c>
      <c r="V30" s="7"/>
      <c r="W30" s="7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23.25" customHeight="1" x14ac:dyDescent="0.4">
      <c r="A31" s="50">
        <v>5</v>
      </c>
      <c r="B31" s="67" t="s">
        <v>37</v>
      </c>
      <c r="C31" s="19"/>
      <c r="D31" s="68">
        <v>351</v>
      </c>
      <c r="E31" s="57">
        <v>130</v>
      </c>
      <c r="F31" s="105">
        <v>3</v>
      </c>
      <c r="G31" s="105">
        <v>67</v>
      </c>
      <c r="H31" s="105">
        <v>10</v>
      </c>
      <c r="I31" s="105">
        <v>5</v>
      </c>
      <c r="J31" s="105">
        <v>2</v>
      </c>
      <c r="K31" s="105">
        <v>10</v>
      </c>
      <c r="L31" s="105">
        <v>3</v>
      </c>
      <c r="M31" s="105">
        <v>13</v>
      </c>
      <c r="N31" s="105">
        <v>31</v>
      </c>
      <c r="O31" s="105">
        <v>22</v>
      </c>
      <c r="P31" s="105">
        <v>1</v>
      </c>
      <c r="Q31" s="105">
        <v>1</v>
      </c>
      <c r="R31" s="105">
        <v>4</v>
      </c>
      <c r="S31" s="105">
        <v>2</v>
      </c>
      <c r="T31" s="57">
        <f t="shared" si="5"/>
        <v>174</v>
      </c>
      <c r="U31" s="101">
        <f t="shared" si="6"/>
        <v>37.04</v>
      </c>
      <c r="V31" s="7"/>
      <c r="W31" s="7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23.25" customHeight="1" x14ac:dyDescent="0.4">
      <c r="A32" s="50">
        <v>6</v>
      </c>
      <c r="B32" s="67" t="s">
        <v>38</v>
      </c>
      <c r="C32" s="19"/>
      <c r="D32" s="68">
        <v>204</v>
      </c>
      <c r="E32" s="106">
        <v>37</v>
      </c>
      <c r="F32" s="106"/>
      <c r="G32" s="100">
        <v>1</v>
      </c>
      <c r="H32" s="106"/>
      <c r="I32" s="100">
        <v>2</v>
      </c>
      <c r="J32" s="100">
        <v>3</v>
      </c>
      <c r="K32" s="106"/>
      <c r="L32" s="106"/>
      <c r="M32" s="100">
        <v>3</v>
      </c>
      <c r="N32" s="100">
        <v>8</v>
      </c>
      <c r="O32" s="100">
        <v>3</v>
      </c>
      <c r="P32" s="106"/>
      <c r="Q32" s="100">
        <v>3</v>
      </c>
      <c r="R32" s="100">
        <v>43</v>
      </c>
      <c r="S32" s="100">
        <v>3</v>
      </c>
      <c r="T32" s="57">
        <f t="shared" si="5"/>
        <v>69</v>
      </c>
      <c r="U32" s="101">
        <f t="shared" si="6"/>
        <v>18.14</v>
      </c>
      <c r="V32" s="7"/>
      <c r="W32" s="7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23.25" customHeight="1" x14ac:dyDescent="0.4">
      <c r="A33" s="50">
        <v>7</v>
      </c>
      <c r="B33" s="67" t="s">
        <v>39</v>
      </c>
      <c r="C33" s="19"/>
      <c r="D33" s="69">
        <v>274</v>
      </c>
      <c r="E33" s="57">
        <v>60</v>
      </c>
      <c r="F33" s="57"/>
      <c r="G33" s="107">
        <v>2</v>
      </c>
      <c r="H33" s="107">
        <v>2</v>
      </c>
      <c r="I33" s="107">
        <v>4</v>
      </c>
      <c r="J33" s="107">
        <v>33</v>
      </c>
      <c r="K33" s="57"/>
      <c r="L33" s="107">
        <v>1</v>
      </c>
      <c r="M33" s="107">
        <v>1</v>
      </c>
      <c r="N33" s="107">
        <v>59</v>
      </c>
      <c r="O33" s="107">
        <v>15</v>
      </c>
      <c r="P33" s="107">
        <v>1</v>
      </c>
      <c r="Q33" s="107">
        <v>3</v>
      </c>
      <c r="R33" s="57"/>
      <c r="S33" s="107">
        <v>3</v>
      </c>
      <c r="T33" s="57">
        <f t="shared" si="5"/>
        <v>124</v>
      </c>
      <c r="U33" s="101">
        <f t="shared" si="6"/>
        <v>21.9</v>
      </c>
      <c r="V33" s="7"/>
      <c r="W33" s="7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23.25" customHeight="1" x14ac:dyDescent="0.4">
      <c r="A34" s="50">
        <v>8</v>
      </c>
      <c r="B34" s="67" t="s">
        <v>40</v>
      </c>
      <c r="C34" s="19"/>
      <c r="D34" s="69">
        <v>119</v>
      </c>
      <c r="E34" s="57">
        <v>2</v>
      </c>
      <c r="F34" s="57"/>
      <c r="G34" s="57"/>
      <c r="H34" s="57"/>
      <c r="I34" s="57"/>
      <c r="J34" s="57"/>
      <c r="K34" s="57"/>
      <c r="L34" s="57"/>
      <c r="M34" s="57"/>
      <c r="N34" s="57"/>
      <c r="O34" s="103">
        <v>12</v>
      </c>
      <c r="P34" s="57"/>
      <c r="Q34" s="57"/>
      <c r="R34" s="57"/>
      <c r="S34" s="57"/>
      <c r="T34" s="57">
        <f t="shared" si="5"/>
        <v>12</v>
      </c>
      <c r="U34" s="101">
        <f t="shared" si="6"/>
        <v>1.68</v>
      </c>
      <c r="V34" s="7"/>
      <c r="W34" s="7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23.25" customHeight="1" x14ac:dyDescent="0.4">
      <c r="A35" s="50">
        <v>9</v>
      </c>
      <c r="B35" s="67" t="s">
        <v>41</v>
      </c>
      <c r="C35" s="19"/>
      <c r="D35" s="69">
        <v>212</v>
      </c>
      <c r="E35" s="57">
        <v>32</v>
      </c>
      <c r="F35" s="57"/>
      <c r="G35" s="57"/>
      <c r="H35" s="57"/>
      <c r="I35" s="108">
        <v>1</v>
      </c>
      <c r="J35" s="57"/>
      <c r="K35" s="57"/>
      <c r="L35" s="57"/>
      <c r="M35" s="57"/>
      <c r="N35" s="57"/>
      <c r="O35" s="108">
        <v>32</v>
      </c>
      <c r="P35" s="57"/>
      <c r="Q35" s="57"/>
      <c r="R35" s="57"/>
      <c r="S35" s="57"/>
      <c r="T35" s="57">
        <f t="shared" si="5"/>
        <v>33</v>
      </c>
      <c r="U35" s="101">
        <f t="shared" si="6"/>
        <v>15.09</v>
      </c>
      <c r="V35" s="7"/>
      <c r="W35" s="7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3.25" customHeight="1" x14ac:dyDescent="0.4">
      <c r="A36" s="50">
        <v>10</v>
      </c>
      <c r="B36" s="67" t="s">
        <v>42</v>
      </c>
      <c r="C36" s="19"/>
      <c r="D36" s="69">
        <v>983</v>
      </c>
      <c r="E36" s="57">
        <v>168</v>
      </c>
      <c r="F36" s="109">
        <v>4</v>
      </c>
      <c r="G36" s="109">
        <v>8</v>
      </c>
      <c r="H36" s="109">
        <v>4</v>
      </c>
      <c r="I36" s="109">
        <v>24</v>
      </c>
      <c r="J36" s="109">
        <v>10</v>
      </c>
      <c r="K36" s="109">
        <v>2</v>
      </c>
      <c r="L36" s="109">
        <v>372</v>
      </c>
      <c r="M36" s="109">
        <v>11</v>
      </c>
      <c r="N36" s="109">
        <v>14</v>
      </c>
      <c r="O36" s="109">
        <v>3</v>
      </c>
      <c r="P36" s="57"/>
      <c r="Q36" s="109">
        <v>2</v>
      </c>
      <c r="R36" s="57"/>
      <c r="S36" s="109">
        <v>3</v>
      </c>
      <c r="T36" s="57">
        <f t="shared" si="5"/>
        <v>457</v>
      </c>
      <c r="U36" s="101">
        <f t="shared" si="6"/>
        <v>17.09</v>
      </c>
      <c r="V36" s="7"/>
      <c r="W36" s="7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3.25" customHeight="1" x14ac:dyDescent="0.4">
      <c r="A37" s="50">
        <v>11</v>
      </c>
      <c r="B37" s="67" t="s">
        <v>43</v>
      </c>
      <c r="C37" s="19"/>
      <c r="D37" s="69">
        <v>29</v>
      </c>
      <c r="E37" s="57">
        <v>5</v>
      </c>
      <c r="F37" s="57"/>
      <c r="G37" s="110">
        <v>15</v>
      </c>
      <c r="H37" s="57"/>
      <c r="I37" s="57"/>
      <c r="J37" s="57"/>
      <c r="K37" s="57"/>
      <c r="L37" s="57"/>
      <c r="M37" s="57"/>
      <c r="N37" s="110">
        <v>1</v>
      </c>
      <c r="O37" s="57"/>
      <c r="P37" s="57"/>
      <c r="Q37" s="57"/>
      <c r="R37" s="110">
        <v>1</v>
      </c>
      <c r="S37" s="57"/>
      <c r="T37" s="57">
        <f t="shared" si="5"/>
        <v>17</v>
      </c>
      <c r="U37" s="101">
        <f t="shared" si="6"/>
        <v>17.239999999999998</v>
      </c>
      <c r="V37" s="7"/>
      <c r="W37" s="7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3.25" customHeight="1" x14ac:dyDescent="0.4">
      <c r="A38" s="50">
        <v>12</v>
      </c>
      <c r="B38" s="67" t="s">
        <v>44</v>
      </c>
      <c r="C38" s="19"/>
      <c r="D38" s="69">
        <v>912</v>
      </c>
      <c r="E38" s="57">
        <v>108</v>
      </c>
      <c r="F38" s="102">
        <v>1</v>
      </c>
      <c r="G38" s="57"/>
      <c r="H38" s="57"/>
      <c r="I38" s="102">
        <v>4</v>
      </c>
      <c r="J38" s="57"/>
      <c r="K38" s="57"/>
      <c r="L38" s="102">
        <v>1</v>
      </c>
      <c r="M38" s="102">
        <v>1</v>
      </c>
      <c r="N38" s="102">
        <v>3</v>
      </c>
      <c r="O38" s="57"/>
      <c r="P38" s="102">
        <v>3</v>
      </c>
      <c r="Q38" s="102">
        <v>3</v>
      </c>
      <c r="R38" s="102">
        <v>104</v>
      </c>
      <c r="S38" s="57"/>
      <c r="T38" s="57">
        <f t="shared" si="5"/>
        <v>120</v>
      </c>
      <c r="U38" s="101">
        <f t="shared" si="6"/>
        <v>11.84</v>
      </c>
      <c r="V38" s="7"/>
      <c r="W38" s="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23.25" customHeight="1" x14ac:dyDescent="0.4">
      <c r="A39" s="50">
        <v>13</v>
      </c>
      <c r="B39" s="67" t="s">
        <v>45</v>
      </c>
      <c r="C39" s="19"/>
      <c r="D39" s="69">
        <v>624</v>
      </c>
      <c r="E39" s="57">
        <v>109</v>
      </c>
      <c r="F39" s="80">
        <v>2</v>
      </c>
      <c r="G39" s="80">
        <v>3</v>
      </c>
      <c r="H39" s="80">
        <v>63</v>
      </c>
      <c r="I39" s="80">
        <v>1</v>
      </c>
      <c r="J39" s="80">
        <v>2</v>
      </c>
      <c r="K39" s="57"/>
      <c r="L39" s="80">
        <v>40</v>
      </c>
      <c r="M39" s="80">
        <v>3</v>
      </c>
      <c r="N39" s="80">
        <v>19</v>
      </c>
      <c r="O39" s="80">
        <v>2</v>
      </c>
      <c r="P39" s="57"/>
      <c r="Q39" s="57"/>
      <c r="R39" s="80">
        <v>2</v>
      </c>
      <c r="S39" s="80">
        <v>1</v>
      </c>
      <c r="T39" s="57">
        <f t="shared" si="5"/>
        <v>138</v>
      </c>
      <c r="U39" s="101">
        <f t="shared" si="6"/>
        <v>17.47</v>
      </c>
      <c r="V39" s="7"/>
      <c r="W39" s="7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23.25" customHeight="1" x14ac:dyDescent="0.4">
      <c r="A40" s="50">
        <v>14</v>
      </c>
      <c r="B40" s="67" t="s">
        <v>46</v>
      </c>
      <c r="C40" s="19"/>
      <c r="D40" s="69">
        <v>359</v>
      </c>
      <c r="E40" s="57">
        <v>125</v>
      </c>
      <c r="F40" s="100">
        <v>1</v>
      </c>
      <c r="G40" s="57"/>
      <c r="H40" s="57"/>
      <c r="I40" s="57"/>
      <c r="J40" s="100">
        <v>1</v>
      </c>
      <c r="K40" s="57"/>
      <c r="L40" s="57"/>
      <c r="M40" s="57"/>
      <c r="N40" s="100">
        <v>123</v>
      </c>
      <c r="O40" s="57"/>
      <c r="P40" s="57"/>
      <c r="Q40" s="57"/>
      <c r="R40" s="57"/>
      <c r="S40" s="100">
        <v>1</v>
      </c>
      <c r="T40" s="57">
        <f t="shared" si="5"/>
        <v>126</v>
      </c>
      <c r="U40" s="101">
        <f t="shared" si="6"/>
        <v>34.82</v>
      </c>
      <c r="V40" s="7"/>
      <c r="W40" s="7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24" customHeight="1" x14ac:dyDescent="0.4">
      <c r="A41" s="111" t="s">
        <v>47</v>
      </c>
      <c r="B41" s="18"/>
      <c r="C41" s="19"/>
      <c r="D41" s="112">
        <f t="shared" ref="D41:S41" si="7">SUM(D27:D40)</f>
        <v>6541</v>
      </c>
      <c r="E41" s="112">
        <f t="shared" si="7"/>
        <v>1554</v>
      </c>
      <c r="F41" s="112">
        <f t="shared" si="7"/>
        <v>30</v>
      </c>
      <c r="G41" s="112">
        <f t="shared" si="7"/>
        <v>114</v>
      </c>
      <c r="H41" s="112">
        <f t="shared" si="7"/>
        <v>96</v>
      </c>
      <c r="I41" s="112">
        <f t="shared" si="7"/>
        <v>178</v>
      </c>
      <c r="J41" s="112">
        <f t="shared" si="7"/>
        <v>147</v>
      </c>
      <c r="K41" s="112">
        <f t="shared" si="7"/>
        <v>15</v>
      </c>
      <c r="L41" s="112">
        <f t="shared" si="7"/>
        <v>485</v>
      </c>
      <c r="M41" s="112">
        <f t="shared" si="7"/>
        <v>120</v>
      </c>
      <c r="N41" s="112">
        <f t="shared" si="7"/>
        <v>661</v>
      </c>
      <c r="O41" s="112">
        <f t="shared" si="7"/>
        <v>119</v>
      </c>
      <c r="P41" s="112">
        <f t="shared" si="7"/>
        <v>6</v>
      </c>
      <c r="Q41" s="112">
        <f t="shared" si="7"/>
        <v>521</v>
      </c>
      <c r="R41" s="112">
        <f t="shared" si="7"/>
        <v>232</v>
      </c>
      <c r="S41" s="112">
        <f t="shared" si="7"/>
        <v>57</v>
      </c>
      <c r="T41" s="112">
        <f t="shared" si="5"/>
        <v>2781</v>
      </c>
      <c r="U41" s="113">
        <f t="shared" si="6"/>
        <v>23.76</v>
      </c>
      <c r="V41" s="7"/>
      <c r="W41" s="7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24" customHeight="1" x14ac:dyDescent="0.4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24" customHeight="1" x14ac:dyDescent="0.4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24" customHeight="1" x14ac:dyDescent="0.4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24" customHeight="1" x14ac:dyDescent="0.75">
      <c r="A45" s="114" t="s">
        <v>66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8"/>
      <c r="O45" s="8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6"/>
      <c r="AM45" s="116"/>
      <c r="AN45" s="116"/>
      <c r="AO45" s="116"/>
    </row>
    <row r="46" spans="1:41" ht="24" customHeight="1" x14ac:dyDescent="0.4">
      <c r="A46" s="7" t="s">
        <v>11</v>
      </c>
      <c r="B46" s="8" t="s">
        <v>12</v>
      </c>
      <c r="C46" s="8">
        <v>0</v>
      </c>
      <c r="D46" s="8" t="s">
        <v>13</v>
      </c>
      <c r="E46" s="8" t="s">
        <v>14</v>
      </c>
      <c r="F46" s="117" t="s">
        <v>67</v>
      </c>
      <c r="G46" s="117" t="s">
        <v>68</v>
      </c>
      <c r="H46" s="8" t="s">
        <v>25</v>
      </c>
      <c r="I46" s="117" t="s">
        <v>69</v>
      </c>
      <c r="J46" s="8" t="s">
        <v>70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24" hidden="1" customHeight="1" x14ac:dyDescent="0.4">
      <c r="A47" s="7">
        <v>0</v>
      </c>
      <c r="B47" s="8">
        <v>0</v>
      </c>
      <c r="C47" s="8">
        <v>0</v>
      </c>
      <c r="D47" s="8">
        <v>0</v>
      </c>
      <c r="E47" s="8">
        <v>0</v>
      </c>
      <c r="F47" s="117" t="s">
        <v>67</v>
      </c>
      <c r="G47" s="117" t="s">
        <v>68</v>
      </c>
      <c r="H47" s="8" t="s">
        <v>25</v>
      </c>
      <c r="I47" s="8">
        <v>0</v>
      </c>
      <c r="J47" s="8">
        <v>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24" customHeight="1" x14ac:dyDescent="0.4">
      <c r="A48" s="7">
        <f t="shared" ref="A48:A62" si="8">A6</f>
        <v>1</v>
      </c>
      <c r="B48" s="8" t="s">
        <v>71</v>
      </c>
      <c r="C48" s="8">
        <f t="shared" ref="C48:J62" si="9">C6</f>
        <v>0</v>
      </c>
      <c r="D48" s="8">
        <f t="shared" si="9"/>
        <v>339</v>
      </c>
      <c r="E48" s="118">
        <f t="shared" si="9"/>
        <v>96.1</v>
      </c>
      <c r="F48" s="119">
        <f t="shared" si="9"/>
        <v>81</v>
      </c>
      <c r="G48" s="119">
        <f t="shared" si="9"/>
        <v>243</v>
      </c>
      <c r="H48" s="119">
        <f t="shared" si="9"/>
        <v>324</v>
      </c>
      <c r="I48" s="8">
        <f t="shared" si="9"/>
        <v>332</v>
      </c>
      <c r="J48" s="48">
        <f t="shared" si="9"/>
        <v>97.59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24" customHeight="1" x14ac:dyDescent="0.4">
      <c r="A49" s="7">
        <f t="shared" si="8"/>
        <v>2</v>
      </c>
      <c r="B49" s="8" t="s">
        <v>72</v>
      </c>
      <c r="C49" s="8">
        <f t="shared" si="9"/>
        <v>0</v>
      </c>
      <c r="D49" s="8">
        <f t="shared" si="9"/>
        <v>713</v>
      </c>
      <c r="E49" s="118">
        <f t="shared" si="9"/>
        <v>96.1</v>
      </c>
      <c r="F49" s="119">
        <f t="shared" si="9"/>
        <v>308</v>
      </c>
      <c r="G49" s="119">
        <f t="shared" si="9"/>
        <v>181</v>
      </c>
      <c r="H49" s="119">
        <f t="shared" si="9"/>
        <v>489</v>
      </c>
      <c r="I49" s="8">
        <f t="shared" si="9"/>
        <v>498</v>
      </c>
      <c r="J49" s="48">
        <f t="shared" si="9"/>
        <v>98.19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24" customHeight="1" x14ac:dyDescent="0.4">
      <c r="A50" s="7">
        <f t="shared" si="8"/>
        <v>3</v>
      </c>
      <c r="B50" s="8" t="s">
        <v>73</v>
      </c>
      <c r="C50" s="8">
        <f t="shared" si="9"/>
        <v>0</v>
      </c>
      <c r="D50" s="8">
        <f t="shared" si="9"/>
        <v>411</v>
      </c>
      <c r="E50" s="118">
        <f t="shared" si="9"/>
        <v>96.1</v>
      </c>
      <c r="F50" s="119">
        <f t="shared" si="9"/>
        <v>73</v>
      </c>
      <c r="G50" s="119">
        <f t="shared" si="9"/>
        <v>270</v>
      </c>
      <c r="H50" s="119">
        <f t="shared" si="9"/>
        <v>343</v>
      </c>
      <c r="I50" s="8">
        <f t="shared" si="9"/>
        <v>355</v>
      </c>
      <c r="J50" s="48">
        <f t="shared" si="9"/>
        <v>96.62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24" customHeight="1" x14ac:dyDescent="0.4">
      <c r="A51" s="7">
        <f t="shared" si="8"/>
        <v>4</v>
      </c>
      <c r="B51" s="8" t="s">
        <v>74</v>
      </c>
      <c r="C51" s="8">
        <f t="shared" si="9"/>
        <v>0</v>
      </c>
      <c r="D51" s="8">
        <f t="shared" si="9"/>
        <v>1011</v>
      </c>
      <c r="E51" s="118">
        <f t="shared" si="9"/>
        <v>96.1</v>
      </c>
      <c r="F51" s="119">
        <f t="shared" si="9"/>
        <v>257</v>
      </c>
      <c r="G51" s="119">
        <f t="shared" si="9"/>
        <v>497</v>
      </c>
      <c r="H51" s="119">
        <f t="shared" si="9"/>
        <v>754</v>
      </c>
      <c r="I51" s="8">
        <f t="shared" si="9"/>
        <v>762</v>
      </c>
      <c r="J51" s="48">
        <f t="shared" si="9"/>
        <v>98.95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24" customHeight="1" x14ac:dyDescent="0.4">
      <c r="A52" s="7">
        <f t="shared" si="8"/>
        <v>5</v>
      </c>
      <c r="B52" s="8" t="s">
        <v>75</v>
      </c>
      <c r="C52" s="8">
        <f t="shared" si="9"/>
        <v>0</v>
      </c>
      <c r="D52" s="8">
        <f t="shared" si="9"/>
        <v>351</v>
      </c>
      <c r="E52" s="118">
        <f t="shared" si="9"/>
        <v>96.1</v>
      </c>
      <c r="F52" s="119">
        <f t="shared" si="9"/>
        <v>121</v>
      </c>
      <c r="G52" s="119">
        <f t="shared" si="9"/>
        <v>61</v>
      </c>
      <c r="H52" s="119">
        <f t="shared" si="9"/>
        <v>182</v>
      </c>
      <c r="I52" s="8">
        <f t="shared" si="9"/>
        <v>250</v>
      </c>
      <c r="J52" s="48">
        <f t="shared" si="9"/>
        <v>72.8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24" customHeight="1" x14ac:dyDescent="0.4">
      <c r="A53" s="7">
        <f t="shared" si="8"/>
        <v>6</v>
      </c>
      <c r="B53" s="8" t="s">
        <v>76</v>
      </c>
      <c r="C53" s="8">
        <f t="shared" si="9"/>
        <v>0</v>
      </c>
      <c r="D53" s="8">
        <f t="shared" si="9"/>
        <v>204</v>
      </c>
      <c r="E53" s="118">
        <f t="shared" si="9"/>
        <v>96.1</v>
      </c>
      <c r="F53" s="119">
        <f t="shared" si="9"/>
        <v>30</v>
      </c>
      <c r="G53" s="119">
        <f t="shared" si="9"/>
        <v>155</v>
      </c>
      <c r="H53" s="119">
        <f t="shared" si="9"/>
        <v>185</v>
      </c>
      <c r="I53" s="8">
        <f t="shared" si="9"/>
        <v>201</v>
      </c>
      <c r="J53" s="48">
        <f t="shared" si="9"/>
        <v>92.04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24" customHeight="1" x14ac:dyDescent="0.4">
      <c r="A54" s="7">
        <f t="shared" si="8"/>
        <v>7</v>
      </c>
      <c r="B54" s="8" t="s">
        <v>77</v>
      </c>
      <c r="C54" s="8">
        <f t="shared" si="9"/>
        <v>0</v>
      </c>
      <c r="D54" s="8">
        <f t="shared" si="9"/>
        <v>274</v>
      </c>
      <c r="E54" s="118">
        <f t="shared" si="9"/>
        <v>96.1</v>
      </c>
      <c r="F54" s="119">
        <f t="shared" si="9"/>
        <v>60</v>
      </c>
      <c r="G54" s="119">
        <f t="shared" si="9"/>
        <v>191</v>
      </c>
      <c r="H54" s="119">
        <f t="shared" si="9"/>
        <v>251</v>
      </c>
      <c r="I54" s="8">
        <f t="shared" si="9"/>
        <v>254</v>
      </c>
      <c r="J54" s="48">
        <f t="shared" si="9"/>
        <v>98.82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24" customHeight="1" x14ac:dyDescent="0.4">
      <c r="A55" s="7">
        <f t="shared" si="8"/>
        <v>8</v>
      </c>
      <c r="B55" s="8" t="s">
        <v>78</v>
      </c>
      <c r="C55" s="8">
        <f t="shared" si="9"/>
        <v>0</v>
      </c>
      <c r="D55" s="8">
        <f t="shared" si="9"/>
        <v>119</v>
      </c>
      <c r="E55" s="118">
        <f t="shared" si="9"/>
        <v>96.1</v>
      </c>
      <c r="F55" s="119">
        <f t="shared" si="9"/>
        <v>2</v>
      </c>
      <c r="G55" s="119">
        <f t="shared" si="9"/>
        <v>82</v>
      </c>
      <c r="H55" s="119">
        <f t="shared" si="9"/>
        <v>84</v>
      </c>
      <c r="I55" s="8">
        <f t="shared" si="9"/>
        <v>101</v>
      </c>
      <c r="J55" s="48">
        <f t="shared" si="9"/>
        <v>83.17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24" customHeight="1" x14ac:dyDescent="0.4">
      <c r="A56" s="7">
        <f t="shared" si="8"/>
        <v>9</v>
      </c>
      <c r="B56" s="8" t="s">
        <v>79</v>
      </c>
      <c r="C56" s="8">
        <f t="shared" si="9"/>
        <v>0</v>
      </c>
      <c r="D56" s="8">
        <f t="shared" si="9"/>
        <v>212</v>
      </c>
      <c r="E56" s="118">
        <f t="shared" si="9"/>
        <v>96.1</v>
      </c>
      <c r="F56" s="119">
        <f t="shared" si="9"/>
        <v>31</v>
      </c>
      <c r="G56" s="119">
        <f t="shared" si="9"/>
        <v>169</v>
      </c>
      <c r="H56" s="119">
        <f t="shared" si="9"/>
        <v>200</v>
      </c>
      <c r="I56" s="8">
        <f t="shared" si="9"/>
        <v>202</v>
      </c>
      <c r="J56" s="48">
        <f t="shared" si="9"/>
        <v>99.01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24" customHeight="1" x14ac:dyDescent="0.4">
      <c r="A57" s="7">
        <f t="shared" si="8"/>
        <v>10</v>
      </c>
      <c r="B57" s="8" t="s">
        <v>80</v>
      </c>
      <c r="C57" s="8">
        <f t="shared" si="9"/>
        <v>0</v>
      </c>
      <c r="D57" s="8">
        <f t="shared" si="9"/>
        <v>983</v>
      </c>
      <c r="E57" s="118">
        <f t="shared" si="9"/>
        <v>96.1</v>
      </c>
      <c r="F57" s="119">
        <f t="shared" si="9"/>
        <v>140</v>
      </c>
      <c r="G57" s="119">
        <f t="shared" si="9"/>
        <v>766</v>
      </c>
      <c r="H57" s="119">
        <f t="shared" si="9"/>
        <v>906</v>
      </c>
      <c r="I57" s="8">
        <f t="shared" si="9"/>
        <v>922</v>
      </c>
      <c r="J57" s="48">
        <f t="shared" si="9"/>
        <v>98.26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24" customHeight="1" x14ac:dyDescent="0.4">
      <c r="A58" s="7">
        <f t="shared" si="8"/>
        <v>11</v>
      </c>
      <c r="B58" s="8" t="s">
        <v>81</v>
      </c>
      <c r="C58" s="8">
        <f t="shared" si="9"/>
        <v>0</v>
      </c>
      <c r="D58" s="8">
        <f t="shared" si="9"/>
        <v>29</v>
      </c>
      <c r="E58" s="118">
        <f t="shared" si="9"/>
        <v>96.1</v>
      </c>
      <c r="F58" s="119">
        <f t="shared" si="9"/>
        <v>5</v>
      </c>
      <c r="G58" s="119">
        <f t="shared" si="9"/>
        <v>12</v>
      </c>
      <c r="H58" s="119">
        <f t="shared" si="9"/>
        <v>17</v>
      </c>
      <c r="I58" s="8">
        <f t="shared" si="9"/>
        <v>24</v>
      </c>
      <c r="J58" s="48">
        <f t="shared" si="9"/>
        <v>70.83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24" customHeight="1" x14ac:dyDescent="0.4">
      <c r="A59" s="7">
        <f t="shared" si="8"/>
        <v>12</v>
      </c>
      <c r="B59" s="8" t="s">
        <v>82</v>
      </c>
      <c r="C59" s="8">
        <f t="shared" si="9"/>
        <v>0</v>
      </c>
      <c r="D59" s="8">
        <f t="shared" si="9"/>
        <v>912</v>
      </c>
      <c r="E59" s="118">
        <f t="shared" si="9"/>
        <v>96.1</v>
      </c>
      <c r="F59" s="119">
        <f t="shared" si="9"/>
        <v>99</v>
      </c>
      <c r="G59" s="119">
        <f t="shared" si="9"/>
        <v>600</v>
      </c>
      <c r="H59" s="119">
        <f t="shared" si="9"/>
        <v>699</v>
      </c>
      <c r="I59" s="8">
        <f t="shared" si="9"/>
        <v>829</v>
      </c>
      <c r="J59" s="48">
        <f t="shared" si="9"/>
        <v>84.32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24" customHeight="1" x14ac:dyDescent="0.4">
      <c r="A60" s="7">
        <f t="shared" si="8"/>
        <v>13</v>
      </c>
      <c r="B60" s="8" t="s">
        <v>83</v>
      </c>
      <c r="C60" s="8">
        <f t="shared" si="9"/>
        <v>0</v>
      </c>
      <c r="D60" s="8">
        <f t="shared" si="9"/>
        <v>624</v>
      </c>
      <c r="E60" s="118">
        <f t="shared" si="9"/>
        <v>96.1</v>
      </c>
      <c r="F60" s="119">
        <f t="shared" si="9"/>
        <v>107</v>
      </c>
      <c r="G60" s="119">
        <f t="shared" si="9"/>
        <v>443</v>
      </c>
      <c r="H60" s="119">
        <f t="shared" si="9"/>
        <v>550</v>
      </c>
      <c r="I60" s="8">
        <f t="shared" si="9"/>
        <v>557</v>
      </c>
      <c r="J60" s="48">
        <f t="shared" si="9"/>
        <v>98.74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24" customHeight="1" x14ac:dyDescent="0.4">
      <c r="A61" s="7">
        <f t="shared" si="8"/>
        <v>14</v>
      </c>
      <c r="B61" s="8" t="s">
        <v>84</v>
      </c>
      <c r="C61" s="8">
        <f t="shared" si="9"/>
        <v>0</v>
      </c>
      <c r="D61" s="8">
        <f t="shared" si="9"/>
        <v>359</v>
      </c>
      <c r="E61" s="118">
        <f t="shared" si="9"/>
        <v>96.1</v>
      </c>
      <c r="F61" s="119">
        <f t="shared" si="9"/>
        <v>125</v>
      </c>
      <c r="G61" s="119">
        <f t="shared" si="9"/>
        <v>225</v>
      </c>
      <c r="H61" s="119">
        <f t="shared" si="9"/>
        <v>350</v>
      </c>
      <c r="I61" s="8">
        <f t="shared" si="9"/>
        <v>353</v>
      </c>
      <c r="J61" s="48">
        <f t="shared" si="9"/>
        <v>99.15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24" customHeight="1" x14ac:dyDescent="0.4">
      <c r="A62" s="7" t="str">
        <f t="shared" si="8"/>
        <v>ระดับมหาวิทยาลัย</v>
      </c>
      <c r="B62" s="120" t="s">
        <v>85</v>
      </c>
      <c r="C62" s="120">
        <f t="shared" si="9"/>
        <v>0</v>
      </c>
      <c r="D62" s="120">
        <f t="shared" si="9"/>
        <v>6541</v>
      </c>
      <c r="E62" s="121">
        <f t="shared" si="9"/>
        <v>96.1</v>
      </c>
      <c r="F62" s="122">
        <f t="shared" si="9"/>
        <v>1439</v>
      </c>
      <c r="G62" s="122">
        <f t="shared" si="9"/>
        <v>3895</v>
      </c>
      <c r="H62" s="122">
        <f t="shared" si="9"/>
        <v>5334</v>
      </c>
      <c r="I62" s="120">
        <f t="shared" si="9"/>
        <v>5640</v>
      </c>
      <c r="J62" s="123">
        <f t="shared" si="9"/>
        <v>94.57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24" customHeight="1" x14ac:dyDescent="0.4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24" customHeight="1" x14ac:dyDescent="0.4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24" customHeight="1" x14ac:dyDescent="0.4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24" customHeight="1" x14ac:dyDescent="0.4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24" customHeight="1" x14ac:dyDescent="0.4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24" customHeight="1" x14ac:dyDescent="0.4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24" customHeight="1" x14ac:dyDescent="0.4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24" customHeight="1" x14ac:dyDescent="0.4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24" customHeight="1" x14ac:dyDescent="0.4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24" customHeight="1" x14ac:dyDescent="0.4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24" customHeight="1" x14ac:dyDescent="0.4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24" customHeight="1" x14ac:dyDescent="0.4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24" customHeight="1" x14ac:dyDescent="0.4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24" customHeight="1" x14ac:dyDescent="0.4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24" customHeight="1" x14ac:dyDescent="0.4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24" customHeight="1" x14ac:dyDescent="0.4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24" customHeight="1" x14ac:dyDescent="0.4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24" customHeight="1" x14ac:dyDescent="0.4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24" customHeight="1" x14ac:dyDescent="0.4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24" customHeight="1" x14ac:dyDescent="0.4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24" customHeight="1" x14ac:dyDescent="0.4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24" customHeight="1" x14ac:dyDescent="0.4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4" customHeight="1" x14ac:dyDescent="0.4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4" customHeight="1" x14ac:dyDescent="0.4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4" customHeight="1" x14ac:dyDescent="0.4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4" customHeight="1" x14ac:dyDescent="0.4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4" customHeight="1" x14ac:dyDescent="0.4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4" customHeight="1" x14ac:dyDescent="0.4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4" customHeight="1" x14ac:dyDescent="0.4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4" customHeight="1" x14ac:dyDescent="0.4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4" customHeight="1" x14ac:dyDescent="0.4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4" customHeight="1" x14ac:dyDescent="0.4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4" customHeight="1" x14ac:dyDescent="0.4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4" customHeight="1" x14ac:dyDescent="0.4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4" customHeight="1" x14ac:dyDescent="0.4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24" customHeight="1" x14ac:dyDescent="0.4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4" customHeight="1" x14ac:dyDescent="0.4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24" customHeight="1" x14ac:dyDescent="0.4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24" customHeight="1" x14ac:dyDescent="0.4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24" customHeight="1" x14ac:dyDescent="0.4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24" customHeight="1" x14ac:dyDescent="0.4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24" customHeight="1" x14ac:dyDescent="0.4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24" customHeight="1" x14ac:dyDescent="0.4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24" customHeight="1" x14ac:dyDescent="0.4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24" customHeight="1" x14ac:dyDescent="0.4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24" customHeight="1" x14ac:dyDescent="0.4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24" customHeight="1" x14ac:dyDescent="0.4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24" customHeight="1" x14ac:dyDescent="0.4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24" customHeight="1" x14ac:dyDescent="0.4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24" customHeight="1" x14ac:dyDescent="0.4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24" customHeight="1" x14ac:dyDescent="0.4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24" customHeight="1" x14ac:dyDescent="0.4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24" customHeight="1" x14ac:dyDescent="0.4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24" customHeight="1" x14ac:dyDescent="0.4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24" customHeight="1" x14ac:dyDescent="0.4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24" customHeight="1" x14ac:dyDescent="0.4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24" customHeight="1" x14ac:dyDescent="0.4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24" customHeight="1" x14ac:dyDescent="0.4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24" customHeight="1" x14ac:dyDescent="0.4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24" customHeight="1" x14ac:dyDescent="0.4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24" customHeight="1" x14ac:dyDescent="0.4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24" customHeight="1" x14ac:dyDescent="0.4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24" customHeight="1" x14ac:dyDescent="0.4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24" customHeight="1" x14ac:dyDescent="0.4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24" customHeight="1" x14ac:dyDescent="0.4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24" customHeight="1" x14ac:dyDescent="0.4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24" customHeight="1" x14ac:dyDescent="0.4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24" customHeight="1" x14ac:dyDescent="0.4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24" customHeight="1" x14ac:dyDescent="0.4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24" customHeight="1" x14ac:dyDescent="0.4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24" customHeight="1" x14ac:dyDescent="0.4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24" customHeight="1" x14ac:dyDescent="0.4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24" customHeight="1" x14ac:dyDescent="0.4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24" customHeight="1" x14ac:dyDescent="0.4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24" customHeight="1" x14ac:dyDescent="0.4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24"/>
      <c r="X137" s="124"/>
      <c r="Y137" s="124"/>
      <c r="Z137" s="124"/>
      <c r="AA137" s="124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24" customHeight="1" x14ac:dyDescent="0.4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24"/>
      <c r="O138" s="124"/>
      <c r="P138" s="8"/>
      <c r="Q138" s="8"/>
      <c r="R138" s="8"/>
      <c r="S138" s="8"/>
      <c r="T138" s="8"/>
      <c r="U138" s="8"/>
      <c r="V138" s="8"/>
      <c r="W138" s="124"/>
      <c r="X138" s="124"/>
      <c r="Y138" s="124"/>
      <c r="Z138" s="124"/>
      <c r="AA138" s="124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24" customHeight="1" x14ac:dyDescent="0.4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24"/>
      <c r="O139" s="124"/>
      <c r="P139" s="8"/>
      <c r="Q139" s="8"/>
      <c r="R139" s="8"/>
      <c r="S139" s="8"/>
      <c r="T139" s="8"/>
      <c r="U139" s="8"/>
      <c r="V139" s="8"/>
      <c r="W139" s="124"/>
      <c r="X139" s="124"/>
      <c r="Y139" s="124"/>
      <c r="Z139" s="124"/>
      <c r="AA139" s="124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24" customHeight="1" x14ac:dyDescent="0.4">
      <c r="A140" s="7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24" customHeight="1" x14ac:dyDescent="0.4">
      <c r="A141" s="7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24" customHeight="1" x14ac:dyDescent="0.4">
      <c r="A142" s="7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24" customHeight="1" x14ac:dyDescent="0.4">
      <c r="A143" s="7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24" customHeight="1" x14ac:dyDescent="0.4">
      <c r="A144" s="7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24" customHeight="1" x14ac:dyDescent="0.4">
      <c r="A145" s="7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24" customHeight="1" x14ac:dyDescent="0.4">
      <c r="A146" s="7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24" customHeight="1" x14ac:dyDescent="0.4">
      <c r="A147" s="7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24" customHeight="1" x14ac:dyDescent="0.4">
      <c r="A148" s="7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24" customHeight="1" x14ac:dyDescent="0.4">
      <c r="A149" s="7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24" customHeight="1" x14ac:dyDescent="0.4">
      <c r="A150" s="7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24" customHeight="1" x14ac:dyDescent="0.4">
      <c r="A151" s="7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24" customHeight="1" x14ac:dyDescent="0.4">
      <c r="A152" s="7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24" customHeight="1" x14ac:dyDescent="0.4">
      <c r="A153" s="7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24" customHeight="1" x14ac:dyDescent="0.4">
      <c r="A154" s="7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24" customHeight="1" x14ac:dyDescent="0.4">
      <c r="A155" s="7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24" customHeight="1" x14ac:dyDescent="0.4">
      <c r="A156" s="7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24" customHeight="1" x14ac:dyDescent="0.4">
      <c r="A157" s="7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24" customHeight="1" x14ac:dyDescent="0.4">
      <c r="A158" s="7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24" customHeight="1" x14ac:dyDescent="0.4">
      <c r="A159" s="7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24" customHeight="1" x14ac:dyDescent="0.4">
      <c r="A160" s="7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24" customHeight="1" x14ac:dyDescent="0.4">
      <c r="A161" s="7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24" customHeight="1" x14ac:dyDescent="0.4">
      <c r="A162" s="7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24" customHeight="1" x14ac:dyDescent="0.4">
      <c r="A163" s="7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24" customHeight="1" x14ac:dyDescent="0.4">
      <c r="A164" s="7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24" customHeight="1" x14ac:dyDescent="0.4">
      <c r="A165" s="7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24" customHeight="1" x14ac:dyDescent="0.4">
      <c r="A166" s="7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24" customHeight="1" x14ac:dyDescent="0.4">
      <c r="A167" s="7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24" customHeight="1" x14ac:dyDescent="0.4">
      <c r="A168" s="7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24" customHeight="1" x14ac:dyDescent="0.4">
      <c r="A169" s="7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24" customHeight="1" x14ac:dyDescent="0.4">
      <c r="A170" s="7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24" customHeight="1" x14ac:dyDescent="0.4">
      <c r="A171" s="7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24" customHeight="1" x14ac:dyDescent="0.4">
      <c r="A172" s="7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24" customHeight="1" x14ac:dyDescent="0.4">
      <c r="A173" s="7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24" customHeight="1" x14ac:dyDescent="0.4">
      <c r="A174" s="7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24" customHeight="1" x14ac:dyDescent="0.4">
      <c r="A175" s="7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24" customHeight="1" x14ac:dyDescent="0.4">
      <c r="A176" s="7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24" customHeight="1" x14ac:dyDescent="0.4">
      <c r="A177" s="7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24" customHeight="1" x14ac:dyDescent="0.4">
      <c r="A178" s="7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24" customHeight="1" x14ac:dyDescent="0.4">
      <c r="A179" s="7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24" customHeight="1" x14ac:dyDescent="0.4">
      <c r="A180" s="7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24" customHeight="1" x14ac:dyDescent="0.4">
      <c r="A181" s="7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24" customHeight="1" x14ac:dyDescent="0.4">
      <c r="A182" s="7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24" customHeight="1" x14ac:dyDescent="0.4">
      <c r="A183" s="7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24" customHeight="1" x14ac:dyDescent="0.4">
      <c r="A184" s="7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24" customHeight="1" x14ac:dyDescent="0.4">
      <c r="A185" s="7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24" customHeight="1" x14ac:dyDescent="0.4">
      <c r="A186" s="7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24" customHeight="1" x14ac:dyDescent="0.4">
      <c r="A187" s="7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24" customHeight="1" x14ac:dyDescent="0.4">
      <c r="A188" s="7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24" customHeight="1" x14ac:dyDescent="0.4">
      <c r="A189" s="7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24" customHeight="1" x14ac:dyDescent="0.4">
      <c r="A190" s="7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24" customHeight="1" x14ac:dyDescent="0.4">
      <c r="A191" s="7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24" customHeight="1" x14ac:dyDescent="0.4">
      <c r="A192" s="7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24" customHeight="1" x14ac:dyDescent="0.4">
      <c r="A193" s="7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24" customHeight="1" x14ac:dyDescent="0.4">
      <c r="A194" s="7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24" customHeight="1" x14ac:dyDescent="0.4">
      <c r="A195" s="7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24" customHeight="1" x14ac:dyDescent="0.4">
      <c r="A196" s="7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24" customHeight="1" x14ac:dyDescent="0.4">
      <c r="A197" s="7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24" customHeight="1" x14ac:dyDescent="0.4">
      <c r="A198" s="7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24" customHeight="1" x14ac:dyDescent="0.4">
      <c r="A199" s="7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24" customHeight="1" x14ac:dyDescent="0.4">
      <c r="A200" s="7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24" customHeight="1" x14ac:dyDescent="0.4">
      <c r="A201" s="7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24" customHeight="1" x14ac:dyDescent="0.4">
      <c r="A202" s="7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24" customHeight="1" x14ac:dyDescent="0.4">
      <c r="A203" s="7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24" customHeight="1" x14ac:dyDescent="0.4">
      <c r="A204" s="7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24" customHeight="1" x14ac:dyDescent="0.4">
      <c r="A205" s="7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24" customHeight="1" x14ac:dyDescent="0.4">
      <c r="A206" s="7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24" customHeight="1" x14ac:dyDescent="0.4">
      <c r="A207" s="7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24" customHeight="1" x14ac:dyDescent="0.4">
      <c r="A208" s="7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24" customHeight="1" x14ac:dyDescent="0.4">
      <c r="A209" s="7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24" customHeight="1" x14ac:dyDescent="0.4">
      <c r="A210" s="7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24" customHeight="1" x14ac:dyDescent="0.4">
      <c r="A211" s="7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24" customHeight="1" x14ac:dyDescent="0.4">
      <c r="A212" s="7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24" customHeight="1" x14ac:dyDescent="0.4">
      <c r="A213" s="7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24" customHeight="1" x14ac:dyDescent="0.4">
      <c r="A214" s="7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24" customHeight="1" x14ac:dyDescent="0.4">
      <c r="A215" s="7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24" customHeight="1" x14ac:dyDescent="0.4">
      <c r="A216" s="7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24" customHeight="1" x14ac:dyDescent="0.4">
      <c r="A217" s="7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24" customHeight="1" x14ac:dyDescent="0.4">
      <c r="A218" s="7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24" customHeight="1" x14ac:dyDescent="0.4">
      <c r="A219" s="7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24" customHeight="1" x14ac:dyDescent="0.4">
      <c r="A220" s="7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24" customHeight="1" x14ac:dyDescent="0.4">
      <c r="A221" s="7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24" customHeight="1" x14ac:dyDescent="0.4">
      <c r="A222" s="7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24" customHeight="1" x14ac:dyDescent="0.4">
      <c r="A223" s="7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24" customHeight="1" x14ac:dyDescent="0.4">
      <c r="A224" s="7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24" customHeight="1" x14ac:dyDescent="0.4">
      <c r="A225" s="7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24" customHeight="1" x14ac:dyDescent="0.4">
      <c r="A226" s="7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24" customHeight="1" x14ac:dyDescent="0.4">
      <c r="A227" s="7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24" customHeight="1" x14ac:dyDescent="0.4">
      <c r="A228" s="7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24" customHeight="1" x14ac:dyDescent="0.4">
      <c r="A229" s="7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24" customHeight="1" x14ac:dyDescent="0.4">
      <c r="A230" s="7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24" customHeight="1" x14ac:dyDescent="0.4">
      <c r="A231" s="7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24" customHeight="1" x14ac:dyDescent="0.4">
      <c r="A232" s="7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24" customHeight="1" x14ac:dyDescent="0.4">
      <c r="A233" s="7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24" customHeight="1" x14ac:dyDescent="0.4">
      <c r="A234" s="7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24" customHeight="1" x14ac:dyDescent="0.4">
      <c r="A235" s="7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24" customHeight="1" x14ac:dyDescent="0.4">
      <c r="A236" s="7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24" customHeight="1" x14ac:dyDescent="0.4">
      <c r="A237" s="7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24" customHeight="1" x14ac:dyDescent="0.4">
      <c r="A238" s="7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24" customHeight="1" x14ac:dyDescent="0.4">
      <c r="A239" s="7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24" customHeight="1" x14ac:dyDescent="0.4">
      <c r="A240" s="7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24" customHeight="1" x14ac:dyDescent="0.4">
      <c r="A241" s="7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24" customHeight="1" x14ac:dyDescent="0.4">
      <c r="A242" s="7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24" customHeight="1" x14ac:dyDescent="0.4">
      <c r="A243" s="7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24" customHeight="1" x14ac:dyDescent="0.4">
      <c r="A244" s="7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24" customHeight="1" x14ac:dyDescent="0.4">
      <c r="A245" s="7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24" customHeight="1" x14ac:dyDescent="0.4">
      <c r="A246" s="7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24" customHeight="1" x14ac:dyDescent="0.4">
      <c r="A247" s="7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24" customHeight="1" x14ac:dyDescent="0.4">
      <c r="A248" s="7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24" customHeight="1" x14ac:dyDescent="0.4">
      <c r="A249" s="7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24" customHeight="1" x14ac:dyDescent="0.4">
      <c r="A250" s="7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24" customHeight="1" x14ac:dyDescent="0.4">
      <c r="A251" s="7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24" customHeight="1" x14ac:dyDescent="0.4">
      <c r="A252" s="7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24" customHeight="1" x14ac:dyDescent="0.4">
      <c r="A253" s="7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24" customHeight="1" x14ac:dyDescent="0.4">
      <c r="A254" s="7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24" customHeight="1" x14ac:dyDescent="0.4">
      <c r="A255" s="7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24" customHeight="1" x14ac:dyDescent="0.4">
      <c r="A256" s="7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24" customHeight="1" x14ac:dyDescent="0.4">
      <c r="A257" s="7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24" customHeight="1" x14ac:dyDescent="0.4">
      <c r="A258" s="7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24" customHeight="1" x14ac:dyDescent="0.4">
      <c r="A259" s="7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24" customHeight="1" x14ac:dyDescent="0.4">
      <c r="A260" s="7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24" customHeight="1" x14ac:dyDescent="0.4">
      <c r="A261" s="7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24" customHeight="1" x14ac:dyDescent="0.4">
      <c r="A262" s="7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41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1:41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1:41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1:41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1:41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1:41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1:41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1:41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1:41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1:41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1:41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1:41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1:41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1:41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1:41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1:41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1:41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1:41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1:41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1:41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1:41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1:41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1:41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1:41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1:41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1:41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1:41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1:41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1:41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1:41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1:41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1:41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1:41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1:41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1:41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1:41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1:41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1:41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1:41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1:41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1:41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1:41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1:41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1:41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1:41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1:41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1:41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1:41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1:41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1:41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1:41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1:41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1:41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1:41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1:41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1:41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1:41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1:41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1:41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1:41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1:41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1:41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1:41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1:41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1:41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1:41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1:41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1:41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1:41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spans="1:41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1:41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1:41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1:41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1:41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1:41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spans="1:41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1:41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1:41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1:41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1:41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1:41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1:41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1:41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1:41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1:41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1:41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1:41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1:41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1:41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1:41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1:41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1:41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1:41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1:41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1:41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1:41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1:41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1:41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1:41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1:41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1:41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1:41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1:41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1:41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1:41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1:41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1:41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1:41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1:41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1:41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1:41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1:41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1:41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1:41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1:41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1:41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1:41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1:41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1:41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1:41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1:41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1:41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1:41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spans="1:41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1:41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1:41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1:41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spans="1:41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1:41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1:41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1:41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1:41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1:41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1:41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1:41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1:41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1:41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spans="1:41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1:41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1:41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1:41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spans="1:41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1:41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1:41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1:41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1:41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1:41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1:41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1:41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1:41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1:41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1:41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1:41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1:41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1:41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1:41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1:41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1:41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1:41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1:41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1:41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1:41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1:41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1:41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1:41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1:41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1:41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1:41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1:41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1:41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1:41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1:41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1:41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1:41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1:41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1:41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1:41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1:41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1:41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1:41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1:41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1:41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1:41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1:41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1:41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1:41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1:41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1:41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1:41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1:41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1:41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1:41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1:41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1:41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1:41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1:41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1:41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1:41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1:41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1:41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1:41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1:41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1:41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1:41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1:41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1:41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1:41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1:41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1:41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1:41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1:41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1:41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1:41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1:41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1:41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1:41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1:41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1:41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1:41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1:41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1:41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1:41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1:41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1:41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1:41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1:41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1:41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1:41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1:41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1:41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1:41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1:41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1:41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1:41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1:41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1:41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1:41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1:41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1:41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1:41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1:41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1:41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1:41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1:41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1:41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1:41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1:41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1:41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1:41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1:41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1:41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1:41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1:41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1:41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1:41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1:41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1:41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1:41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1:41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1:41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1:41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1:41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1:41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1:41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1:41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1:41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1:41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1:41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1:41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1:41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1:41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1:41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1:41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1:41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1:41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1:41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1:41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1:41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1:41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1:41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1:41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1:41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1:41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1:41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1:41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1:41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1:41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1:41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1:41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1:41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1:41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1:41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1:41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1:41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1:41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1:41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1:41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spans="1:41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1:41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1:41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1:41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1:41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1:41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spans="1:41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1:41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1:41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1:41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spans="1:41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1:41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spans="1:41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1:41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1:41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1:41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1:41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1:41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1:41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1:41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1:41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1:41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1:41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1:41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spans="1:41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1:41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spans="1:41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1:41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spans="1:41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1:41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spans="1:41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1:41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spans="1:41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1:41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spans="1:41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1:41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spans="1:41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1:41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spans="1:41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1:41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spans="1:41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1:41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spans="1:41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1:41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spans="1:41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1:41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1:41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1:41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1:41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1:41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1:41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1:41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spans="1:41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1:41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spans="1:41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1:41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spans="1:41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1:41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spans="1:41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1:41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spans="1:41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1:41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spans="1:41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1:41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spans="1:41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1:41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spans="1:41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1:41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spans="1:41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1:41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spans="1:41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1:41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spans="1:41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1:41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spans="1:41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1:41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spans="1:41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1:41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spans="1:41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1:41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spans="1:41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1:41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spans="1:41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1:41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1:41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1:41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1:41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1:41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1:41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1:41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1:41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1:41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spans="1:41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1:41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spans="1:41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1:41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spans="1:41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1:41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spans="1:41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1:41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spans="1:41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1:41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spans="1:41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1:41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spans="1:41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1:41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spans="1:41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1:41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spans="1:41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1:41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spans="1:41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1:41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spans="1:41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1:41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spans="1:41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1:41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spans="1:41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1:41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spans="1:41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1:41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spans="1:41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1:41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spans="1:41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1:41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spans="1:41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1:41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spans="1:41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1:41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spans="1:41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1:41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spans="1:41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1:41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spans="1:41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1:41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1:41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1:41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1:41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1:41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1:41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1:41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1:41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1:41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1:41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1:41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1:41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1:41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1:41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1:41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spans="1:41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1:41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1:41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1:41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1:41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1:41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1:41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1:41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1:41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1:41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1:41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1:41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1:41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1:41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1:41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1:41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1:41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1:41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1:41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1:41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1:41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1:41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1:41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1:41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1:41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1:41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1:41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1:41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1:41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1:41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1:41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1:41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1:41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1:41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1:41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1:41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1:41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1:41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1:41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1:41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1:41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1:41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1:41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1:41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1:41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1:41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1:41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1:41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1:41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1:41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1:41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1:41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1:41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1:41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1:41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1:41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1:41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1:41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1:41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1:41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1:41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1:41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1:41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1:41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1:41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1:41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1:41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1:41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1:41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1:41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1:41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1:41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1:41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1:41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1:41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1:41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1:41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1:41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1:41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1:41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1:41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1:41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1:41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1:41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1:41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1:41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1:41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1:41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1:41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1:41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1:41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1:41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1:41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1:41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1:41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1:41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1:41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1:41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1:41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1:41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1:41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1:41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1:41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1:41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1:41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1:41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1:41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1:41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1:41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1:41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1:41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1:41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1:41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1:41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1:41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1:41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1:41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1:41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1:41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1:41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1:41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1:41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1:41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1:41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1:41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1:41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1:41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1:41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1:41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1:41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1:41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1:41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1:41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1:41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1:41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1:41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1:41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1:41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1:41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1:41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1:41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1:41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1:41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1:41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1:41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1:41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1:41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1:41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1:41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1:41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1:41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1:41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1:41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1:41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1:41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1:41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1:41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1:41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1:41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1:41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1:41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1:41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1:41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1:41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1:41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1:41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1:41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1:41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1:41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1:41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1:41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spans="1:41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spans="1:41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spans="1:41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spans="1:41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spans="1:41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 spans="1:41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spans="1:41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 spans="1:41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spans="1:41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 spans="1:41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spans="1:41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 spans="1:41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spans="1:41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 spans="1:41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spans="1:41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</row>
    <row r="992" spans="1:41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spans="1:41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</row>
    <row r="994" spans="1:41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spans="1:41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</row>
    <row r="996" spans="1:41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spans="1:41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</row>
    <row r="998" spans="1:41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spans="1:41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</row>
    <row r="1000" spans="1:41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</sheetData>
  <mergeCells count="57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0:C20"/>
    <mergeCell ref="A22:B23"/>
    <mergeCell ref="C22:J23"/>
    <mergeCell ref="A25:A26"/>
    <mergeCell ref="B25:C26"/>
    <mergeCell ref="D25:D26"/>
    <mergeCell ref="E25:E26"/>
    <mergeCell ref="F25:T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L4:L5"/>
    <mergeCell ref="M4:M5"/>
    <mergeCell ref="N4:N5"/>
    <mergeCell ref="O4:O5"/>
    <mergeCell ref="B6:C6"/>
    <mergeCell ref="B7:C7"/>
    <mergeCell ref="E3:M3"/>
    <mergeCell ref="U3:U4"/>
    <mergeCell ref="A4:A5"/>
    <mergeCell ref="B4:C5"/>
    <mergeCell ref="D4:D5"/>
    <mergeCell ref="E4:E5"/>
    <mergeCell ref="F4:H4"/>
    <mergeCell ref="I4:I5"/>
    <mergeCell ref="J4:J5"/>
    <mergeCell ref="K4:K5"/>
    <mergeCell ref="A1:B1"/>
    <mergeCell ref="C1:K1"/>
    <mergeCell ref="L1:M1"/>
    <mergeCell ref="A2:B2"/>
    <mergeCell ref="C2:K2"/>
    <mergeCell ref="L2:M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247"/>
  <sheetViews>
    <sheetView zoomScale="55" zoomScaleNormal="55" workbookViewId="0">
      <pane xSplit="2" ySplit="3" topLeftCell="C28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12.625" defaultRowHeight="15" customHeight="1" x14ac:dyDescent="0.4"/>
  <cols>
    <col min="1" max="1" width="9" style="9" customWidth="1"/>
    <col min="2" max="2" width="50.875" style="9" customWidth="1"/>
    <col min="3" max="3" width="16" style="9" customWidth="1"/>
    <col min="4" max="4" width="12.875" style="9" customWidth="1"/>
    <col min="5" max="5" width="11.625" style="9" customWidth="1"/>
    <col min="6" max="6" width="12.25" style="9" customWidth="1"/>
    <col min="7" max="7" width="11.25" style="9" customWidth="1"/>
    <col min="8" max="8" width="10.375" style="9" customWidth="1"/>
    <col min="9" max="9" width="12.5" style="9" customWidth="1"/>
    <col min="10" max="10" width="11.125" style="9" customWidth="1"/>
    <col min="11" max="11" width="10.375" style="9" customWidth="1"/>
    <col min="12" max="12" width="12.375" style="9" customWidth="1"/>
    <col min="13" max="13" width="11.125" style="9" customWidth="1"/>
    <col min="14" max="14" width="10.625" style="9" customWidth="1"/>
    <col min="15" max="15" width="12.5" style="9" customWidth="1"/>
    <col min="16" max="16" width="11" style="9" customWidth="1"/>
    <col min="17" max="17" width="10.75" style="9" customWidth="1"/>
    <col min="18" max="18" width="10.25" style="9" customWidth="1"/>
    <col min="19" max="19" width="10.375" style="9" customWidth="1"/>
    <col min="20" max="20" width="13.125" style="9" customWidth="1"/>
    <col min="21" max="21" width="10.375" style="9" customWidth="1"/>
    <col min="22" max="22" width="10.625" style="9" customWidth="1"/>
    <col min="23" max="23" width="11.125" style="9" customWidth="1"/>
    <col min="24" max="24" width="10.25" style="9" customWidth="1"/>
    <col min="25" max="25" width="10.5" style="9" customWidth="1"/>
    <col min="26" max="26" width="11.75" style="9" customWidth="1"/>
    <col min="27" max="187" width="12.625" style="9" customWidth="1"/>
    <col min="188" max="16384" width="12.625" style="9"/>
  </cols>
  <sheetData>
    <row r="1" spans="1:187" ht="26.25" customHeight="1" x14ac:dyDescent="0.55000000000000004">
      <c r="A1" s="125"/>
      <c r="B1" s="126" t="s">
        <v>86</v>
      </c>
      <c r="C1" s="127" t="s">
        <v>1</v>
      </c>
      <c r="D1" s="127"/>
      <c r="E1" s="127"/>
      <c r="F1" s="127"/>
      <c r="G1" s="127"/>
      <c r="H1" s="128"/>
      <c r="I1" s="128"/>
      <c r="J1" s="128"/>
      <c r="K1" s="128"/>
      <c r="L1" s="5" t="s">
        <v>2</v>
      </c>
      <c r="M1" s="2"/>
      <c r="N1" s="6"/>
      <c r="O1" s="12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</row>
    <row r="2" spans="1:187" ht="26.25" customHeight="1" x14ac:dyDescent="0.55000000000000004">
      <c r="A2" s="131"/>
      <c r="B2" s="132" t="s">
        <v>3</v>
      </c>
      <c r="C2" s="133" t="s">
        <v>4</v>
      </c>
      <c r="D2" s="134"/>
      <c r="E2" s="134"/>
      <c r="F2" s="135"/>
      <c r="G2" s="134"/>
      <c r="H2" s="136"/>
      <c r="I2" s="134"/>
      <c r="J2" s="136"/>
      <c r="K2" s="137"/>
      <c r="L2" s="138" t="s">
        <v>5</v>
      </c>
      <c r="M2" s="1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7"/>
      <c r="GE2" s="7"/>
    </row>
    <row r="3" spans="1:187" ht="24" customHeight="1" x14ac:dyDescent="0.55000000000000004">
      <c r="A3" s="8"/>
      <c r="B3" s="117"/>
      <c r="C3" s="139" t="s">
        <v>6</v>
      </c>
      <c r="D3" s="139" t="s">
        <v>7</v>
      </c>
      <c r="E3" s="139" t="s">
        <v>87</v>
      </c>
      <c r="F3" s="139" t="s">
        <v>9</v>
      </c>
      <c r="G3" s="8"/>
      <c r="H3" s="8"/>
      <c r="I3" s="8"/>
      <c r="J3" s="8"/>
      <c r="K3" s="140"/>
      <c r="L3" s="2"/>
      <c r="M3" s="140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</row>
    <row r="4" spans="1:187" ht="24" customHeight="1" x14ac:dyDescent="0.55000000000000004">
      <c r="A4" s="141"/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5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</row>
    <row r="5" spans="1:187" ht="30" customHeight="1" x14ac:dyDescent="0.55000000000000004">
      <c r="A5" s="146" t="s">
        <v>88</v>
      </c>
      <c r="B5" s="147" t="s">
        <v>89</v>
      </c>
      <c r="C5" s="148" t="s">
        <v>47</v>
      </c>
      <c r="D5" s="149" t="s">
        <v>71</v>
      </c>
      <c r="E5" s="150"/>
      <c r="F5" s="150"/>
      <c r="G5" s="150"/>
      <c r="H5" s="150"/>
      <c r="I5" s="150"/>
      <c r="J5" s="150"/>
      <c r="K5" s="150"/>
      <c r="L5" s="151"/>
      <c r="M5" s="152" t="s">
        <v>90</v>
      </c>
      <c r="N5" s="149" t="s">
        <v>91</v>
      </c>
      <c r="O5" s="150"/>
      <c r="P5" s="150"/>
      <c r="Q5" s="150"/>
      <c r="R5" s="150"/>
      <c r="S5" s="150"/>
      <c r="T5" s="150"/>
      <c r="U5" s="150"/>
      <c r="V5" s="153"/>
      <c r="W5" s="150"/>
      <c r="X5" s="153"/>
      <c r="Y5" s="153"/>
      <c r="Z5" s="150"/>
      <c r="AA5" s="150"/>
      <c r="AB5" s="150"/>
      <c r="AC5" s="150"/>
      <c r="AD5" s="150"/>
      <c r="AE5" s="150"/>
      <c r="AF5" s="153"/>
      <c r="AG5" s="153"/>
      <c r="AH5" s="153"/>
      <c r="AI5" s="153"/>
      <c r="AJ5" s="153"/>
      <c r="AK5" s="153"/>
      <c r="AL5" s="153"/>
      <c r="AM5" s="153"/>
      <c r="AN5" s="153"/>
      <c r="AO5" s="154"/>
      <c r="AP5" s="155" t="s">
        <v>90</v>
      </c>
      <c r="AQ5" s="149" t="s">
        <v>92</v>
      </c>
      <c r="AR5" s="150"/>
      <c r="AS5" s="150"/>
      <c r="AT5" s="150"/>
      <c r="AU5" s="150"/>
      <c r="AV5" s="150"/>
      <c r="AW5" s="150"/>
      <c r="AX5" s="150"/>
      <c r="AY5" s="150"/>
      <c r="AZ5" s="156"/>
      <c r="BA5" s="150"/>
      <c r="BB5" s="150"/>
      <c r="BC5" s="150"/>
      <c r="BD5" s="156"/>
      <c r="BE5" s="157"/>
      <c r="BF5" s="155" t="s">
        <v>90</v>
      </c>
      <c r="BG5" s="158" t="s">
        <v>93</v>
      </c>
      <c r="BH5" s="153"/>
      <c r="BI5" s="153"/>
      <c r="BJ5" s="153"/>
      <c r="BK5" s="153"/>
      <c r="BL5" s="153"/>
      <c r="BM5" s="153"/>
      <c r="BN5" s="159"/>
      <c r="BO5" s="153"/>
      <c r="BP5" s="154"/>
      <c r="BQ5" s="155" t="s">
        <v>90</v>
      </c>
      <c r="BR5" s="158" t="s">
        <v>94</v>
      </c>
      <c r="BS5" s="153"/>
      <c r="BT5" s="153"/>
      <c r="BU5" s="153"/>
      <c r="BV5" s="153"/>
      <c r="BW5" s="153"/>
      <c r="BX5" s="153"/>
      <c r="BY5" s="153"/>
      <c r="BZ5" s="153"/>
      <c r="CA5" s="153"/>
      <c r="CB5" s="159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5" t="s">
        <v>90</v>
      </c>
      <c r="CO5" s="158" t="s">
        <v>95</v>
      </c>
      <c r="CP5" s="153"/>
      <c r="CQ5" s="153"/>
      <c r="CR5" s="153"/>
      <c r="CS5" s="153"/>
      <c r="CT5" s="153"/>
      <c r="CU5" s="153"/>
      <c r="CV5" s="153"/>
      <c r="CW5" s="153"/>
      <c r="CX5" s="154"/>
      <c r="CY5" s="155" t="s">
        <v>90</v>
      </c>
      <c r="CZ5" s="158" t="s">
        <v>96</v>
      </c>
      <c r="DA5" s="153"/>
      <c r="DB5" s="153"/>
      <c r="DC5" s="153"/>
      <c r="DD5" s="153"/>
      <c r="DE5" s="159"/>
      <c r="DF5" s="153"/>
      <c r="DG5" s="153"/>
      <c r="DH5" s="153"/>
      <c r="DI5" s="159"/>
      <c r="DJ5" s="153"/>
      <c r="DK5" s="153"/>
      <c r="DL5" s="153"/>
      <c r="DM5" s="154"/>
      <c r="DN5" s="155" t="s">
        <v>90</v>
      </c>
      <c r="DO5" s="158" t="s">
        <v>97</v>
      </c>
      <c r="DP5" s="153"/>
      <c r="DQ5" s="153"/>
      <c r="DR5" s="153"/>
      <c r="DS5" s="153"/>
      <c r="DT5" s="151"/>
      <c r="DU5" s="160" t="s">
        <v>90</v>
      </c>
      <c r="DV5" s="161" t="s">
        <v>98</v>
      </c>
      <c r="DW5" s="155" t="s">
        <v>90</v>
      </c>
      <c r="DX5" s="158" t="s">
        <v>99</v>
      </c>
      <c r="DY5" s="153"/>
      <c r="DZ5" s="153"/>
      <c r="EA5" s="162"/>
      <c r="EB5" s="153"/>
      <c r="EC5" s="159"/>
      <c r="ED5" s="153"/>
      <c r="EE5" s="159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5" t="s">
        <v>90</v>
      </c>
      <c r="ER5" s="161" t="s">
        <v>100</v>
      </c>
      <c r="ES5" s="155" t="s">
        <v>90</v>
      </c>
      <c r="ET5" s="158" t="s">
        <v>101</v>
      </c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9"/>
      <c r="FH5" s="153"/>
      <c r="FI5" s="153"/>
      <c r="FJ5" s="163"/>
      <c r="FK5" s="155" t="s">
        <v>90</v>
      </c>
      <c r="FL5" s="158" t="s">
        <v>102</v>
      </c>
      <c r="FM5" s="153"/>
      <c r="FN5" s="153"/>
      <c r="FO5" s="153"/>
      <c r="FP5" s="153"/>
      <c r="FQ5" s="153"/>
      <c r="FR5" s="153"/>
      <c r="FS5" s="153"/>
      <c r="FT5" s="159"/>
      <c r="FU5" s="153"/>
      <c r="FV5" s="153"/>
      <c r="FW5" s="155" t="s">
        <v>90</v>
      </c>
      <c r="FX5" s="158" t="s">
        <v>103</v>
      </c>
      <c r="FY5" s="153"/>
      <c r="FZ5" s="153"/>
      <c r="GA5" s="153"/>
      <c r="GB5" s="153"/>
      <c r="GC5" s="153"/>
      <c r="GD5" s="154"/>
      <c r="GE5" s="155" t="s">
        <v>90</v>
      </c>
    </row>
    <row r="6" spans="1:187" ht="95.25" customHeight="1" x14ac:dyDescent="0.4">
      <c r="A6" s="29"/>
      <c r="B6" s="147" t="s">
        <v>104</v>
      </c>
      <c r="C6" s="29"/>
      <c r="D6" s="164" t="s">
        <v>105</v>
      </c>
      <c r="E6" s="165" t="s">
        <v>106</v>
      </c>
      <c r="F6" s="166" t="s">
        <v>107</v>
      </c>
      <c r="G6" s="165" t="s">
        <v>108</v>
      </c>
      <c r="H6" s="165" t="s">
        <v>109</v>
      </c>
      <c r="I6" s="165" t="s">
        <v>110</v>
      </c>
      <c r="J6" s="165" t="s">
        <v>111</v>
      </c>
      <c r="K6" s="165" t="s">
        <v>112</v>
      </c>
      <c r="L6" s="165" t="s">
        <v>113</v>
      </c>
      <c r="M6" s="29"/>
      <c r="N6" s="165" t="s">
        <v>114</v>
      </c>
      <c r="O6" s="68" t="s">
        <v>115</v>
      </c>
      <c r="P6" s="166" t="s">
        <v>116</v>
      </c>
      <c r="Q6" s="165" t="s">
        <v>117</v>
      </c>
      <c r="R6" s="165" t="s">
        <v>118</v>
      </c>
      <c r="S6" s="165" t="s">
        <v>119</v>
      </c>
      <c r="T6" s="166" t="s">
        <v>120</v>
      </c>
      <c r="U6" s="165" t="s">
        <v>121</v>
      </c>
      <c r="V6" s="165" t="s">
        <v>122</v>
      </c>
      <c r="W6" s="165" t="s">
        <v>123</v>
      </c>
      <c r="X6" s="166" t="s">
        <v>124</v>
      </c>
      <c r="Y6" s="165" t="s">
        <v>125</v>
      </c>
      <c r="Z6" s="165" t="s">
        <v>126</v>
      </c>
      <c r="AA6" s="166" t="s">
        <v>127</v>
      </c>
      <c r="AB6" s="165" t="s">
        <v>128</v>
      </c>
      <c r="AC6" s="165" t="s">
        <v>129</v>
      </c>
      <c r="AD6" s="165" t="s">
        <v>130</v>
      </c>
      <c r="AE6" s="166" t="s">
        <v>131</v>
      </c>
      <c r="AF6" s="165" t="s">
        <v>132</v>
      </c>
      <c r="AG6" s="165" t="s">
        <v>133</v>
      </c>
      <c r="AH6" s="68" t="s">
        <v>134</v>
      </c>
      <c r="AI6" s="68" t="s">
        <v>134</v>
      </c>
      <c r="AJ6" s="166" t="s">
        <v>135</v>
      </c>
      <c r="AK6" s="68" t="s">
        <v>136</v>
      </c>
      <c r="AL6" s="68" t="s">
        <v>136</v>
      </c>
      <c r="AM6" s="166" t="s">
        <v>137</v>
      </c>
      <c r="AN6" s="165" t="s">
        <v>138</v>
      </c>
      <c r="AO6" s="166" t="s">
        <v>139</v>
      </c>
      <c r="AP6" s="29"/>
      <c r="AQ6" s="165" t="s">
        <v>140</v>
      </c>
      <c r="AR6" s="165" t="s">
        <v>141</v>
      </c>
      <c r="AS6" s="165" t="s">
        <v>142</v>
      </c>
      <c r="AT6" s="166" t="s">
        <v>143</v>
      </c>
      <c r="AU6" s="165" t="s">
        <v>144</v>
      </c>
      <c r="AV6" s="165" t="s">
        <v>145</v>
      </c>
      <c r="AW6" s="165" t="s">
        <v>146</v>
      </c>
      <c r="AX6" s="165" t="s">
        <v>147</v>
      </c>
      <c r="AY6" s="165" t="s">
        <v>148</v>
      </c>
      <c r="AZ6" s="165" t="s">
        <v>149</v>
      </c>
      <c r="BA6" s="165" t="s">
        <v>150</v>
      </c>
      <c r="BB6" s="165" t="s">
        <v>151</v>
      </c>
      <c r="BC6" s="165" t="s">
        <v>152</v>
      </c>
      <c r="BD6" s="166" t="s">
        <v>153</v>
      </c>
      <c r="BE6" s="165" t="s">
        <v>154</v>
      </c>
      <c r="BF6" s="29"/>
      <c r="BG6" s="165" t="s">
        <v>110</v>
      </c>
      <c r="BH6" s="165" t="s">
        <v>155</v>
      </c>
      <c r="BI6" s="165" t="s">
        <v>111</v>
      </c>
      <c r="BJ6" s="165" t="s">
        <v>156</v>
      </c>
      <c r="BK6" s="165" t="s">
        <v>157</v>
      </c>
      <c r="BL6" s="165" t="s">
        <v>158</v>
      </c>
      <c r="BM6" s="165" t="s">
        <v>159</v>
      </c>
      <c r="BN6" s="165" t="s">
        <v>160</v>
      </c>
      <c r="BO6" s="165" t="s">
        <v>161</v>
      </c>
      <c r="BP6" s="166" t="s">
        <v>162</v>
      </c>
      <c r="BQ6" s="29"/>
      <c r="BR6" s="165" t="s">
        <v>163</v>
      </c>
      <c r="BS6" s="165" t="s">
        <v>164</v>
      </c>
      <c r="BT6" s="165" t="s">
        <v>165</v>
      </c>
      <c r="BU6" s="165" t="s">
        <v>166</v>
      </c>
      <c r="BV6" s="165" t="s">
        <v>167</v>
      </c>
      <c r="BW6" s="165" t="s">
        <v>168</v>
      </c>
      <c r="BX6" s="166" t="s">
        <v>169</v>
      </c>
      <c r="BY6" s="165" t="s">
        <v>170</v>
      </c>
      <c r="BZ6" s="165" t="s">
        <v>171</v>
      </c>
      <c r="CA6" s="165" t="s">
        <v>172</v>
      </c>
      <c r="CB6" s="165" t="s">
        <v>173</v>
      </c>
      <c r="CC6" s="165" t="s">
        <v>174</v>
      </c>
      <c r="CD6" s="165" t="s">
        <v>175</v>
      </c>
      <c r="CE6" s="166" t="s">
        <v>176</v>
      </c>
      <c r="CF6" s="165" t="s">
        <v>177</v>
      </c>
      <c r="CG6" s="165" t="s">
        <v>178</v>
      </c>
      <c r="CH6" s="165" t="s">
        <v>179</v>
      </c>
      <c r="CI6" s="165" t="s">
        <v>180</v>
      </c>
      <c r="CJ6" s="165" t="s">
        <v>181</v>
      </c>
      <c r="CK6" s="165" t="s">
        <v>182</v>
      </c>
      <c r="CL6" s="166" t="s">
        <v>183</v>
      </c>
      <c r="CM6" s="165" t="s">
        <v>184</v>
      </c>
      <c r="CN6" s="29"/>
      <c r="CO6" s="165" t="s">
        <v>185</v>
      </c>
      <c r="CP6" s="165" t="s">
        <v>186</v>
      </c>
      <c r="CQ6" s="165" t="s">
        <v>187</v>
      </c>
      <c r="CR6" s="166" t="s">
        <v>188</v>
      </c>
      <c r="CS6" s="165" t="s">
        <v>189</v>
      </c>
      <c r="CT6" s="165" t="s">
        <v>190</v>
      </c>
      <c r="CU6" s="165" t="s">
        <v>191</v>
      </c>
      <c r="CV6" s="165" t="s">
        <v>192</v>
      </c>
      <c r="CW6" s="166" t="s">
        <v>193</v>
      </c>
      <c r="CX6" s="165" t="s">
        <v>194</v>
      </c>
      <c r="CY6" s="29"/>
      <c r="CZ6" s="165" t="s">
        <v>195</v>
      </c>
      <c r="DA6" s="68" t="s">
        <v>196</v>
      </c>
      <c r="DB6" s="165" t="s">
        <v>197</v>
      </c>
      <c r="DC6" s="166" t="s">
        <v>198</v>
      </c>
      <c r="DD6" s="165" t="s">
        <v>199</v>
      </c>
      <c r="DE6" s="165" t="s">
        <v>200</v>
      </c>
      <c r="DF6" s="165" t="s">
        <v>201</v>
      </c>
      <c r="DG6" s="165" t="s">
        <v>202</v>
      </c>
      <c r="DH6" s="165" t="s">
        <v>203</v>
      </c>
      <c r="DI6" s="165" t="s">
        <v>204</v>
      </c>
      <c r="DJ6" s="165" t="s">
        <v>205</v>
      </c>
      <c r="DK6" s="165" t="s">
        <v>206</v>
      </c>
      <c r="DL6" s="165" t="s">
        <v>207</v>
      </c>
      <c r="DM6" s="166" t="s">
        <v>208</v>
      </c>
      <c r="DN6" s="29"/>
      <c r="DO6" s="165" t="s">
        <v>209</v>
      </c>
      <c r="DP6" s="165" t="s">
        <v>210</v>
      </c>
      <c r="DQ6" s="68" t="s">
        <v>211</v>
      </c>
      <c r="DR6" s="166" t="s">
        <v>212</v>
      </c>
      <c r="DS6" s="165" t="s">
        <v>213</v>
      </c>
      <c r="DT6" s="167" t="s">
        <v>214</v>
      </c>
      <c r="DU6" s="31"/>
      <c r="DV6" s="165" t="s">
        <v>215</v>
      </c>
      <c r="DW6" s="29"/>
      <c r="DX6" s="165" t="s">
        <v>216</v>
      </c>
      <c r="DY6" s="165" t="s">
        <v>217</v>
      </c>
      <c r="DZ6" s="165" t="s">
        <v>218</v>
      </c>
      <c r="EA6" s="167" t="s">
        <v>219</v>
      </c>
      <c r="EB6" s="165" t="s">
        <v>220</v>
      </c>
      <c r="EC6" s="165" t="s">
        <v>221</v>
      </c>
      <c r="ED6" s="166" t="s">
        <v>222</v>
      </c>
      <c r="EE6" s="165" t="s">
        <v>223</v>
      </c>
      <c r="EF6" s="165" t="s">
        <v>224</v>
      </c>
      <c r="EG6" s="165" t="s">
        <v>225</v>
      </c>
      <c r="EH6" s="165" t="s">
        <v>226</v>
      </c>
      <c r="EI6" s="165" t="s">
        <v>227</v>
      </c>
      <c r="EJ6" s="165" t="s">
        <v>228</v>
      </c>
      <c r="EK6" s="165" t="s">
        <v>229</v>
      </c>
      <c r="EL6" s="165" t="s">
        <v>230</v>
      </c>
      <c r="EM6" s="165" t="s">
        <v>230</v>
      </c>
      <c r="EN6" s="165" t="s">
        <v>230</v>
      </c>
      <c r="EO6" s="165" t="s">
        <v>230</v>
      </c>
      <c r="EP6" s="166" t="s">
        <v>231</v>
      </c>
      <c r="EQ6" s="29"/>
      <c r="ER6" s="165" t="s">
        <v>232</v>
      </c>
      <c r="ES6" s="29"/>
      <c r="ET6" s="165" t="s">
        <v>233</v>
      </c>
      <c r="EU6" s="165" t="s">
        <v>234</v>
      </c>
      <c r="EV6" s="165" t="s">
        <v>235</v>
      </c>
      <c r="EW6" s="165" t="s">
        <v>236</v>
      </c>
      <c r="EX6" s="165" t="s">
        <v>237</v>
      </c>
      <c r="EY6" s="165" t="s">
        <v>238</v>
      </c>
      <c r="EZ6" s="165" t="s">
        <v>239</v>
      </c>
      <c r="FA6" s="165" t="s">
        <v>240</v>
      </c>
      <c r="FB6" s="165" t="s">
        <v>241</v>
      </c>
      <c r="FC6" s="165" t="s">
        <v>242</v>
      </c>
      <c r="FD6" s="165" t="s">
        <v>243</v>
      </c>
      <c r="FE6" s="165" t="s">
        <v>244</v>
      </c>
      <c r="FF6" s="165" t="s">
        <v>245</v>
      </c>
      <c r="FG6" s="165" t="s">
        <v>246</v>
      </c>
      <c r="FH6" s="165" t="s">
        <v>247</v>
      </c>
      <c r="FI6" s="165" t="s">
        <v>248</v>
      </c>
      <c r="FJ6" s="168" t="s">
        <v>249</v>
      </c>
      <c r="FK6" s="29"/>
      <c r="FL6" s="165" t="s">
        <v>250</v>
      </c>
      <c r="FM6" s="165" t="s">
        <v>251</v>
      </c>
      <c r="FN6" s="165" t="s">
        <v>252</v>
      </c>
      <c r="FO6" s="165" t="s">
        <v>253</v>
      </c>
      <c r="FP6" s="165" t="s">
        <v>254</v>
      </c>
      <c r="FQ6" s="165" t="s">
        <v>255</v>
      </c>
      <c r="FR6" s="165" t="s">
        <v>256</v>
      </c>
      <c r="FS6" s="166" t="s">
        <v>257</v>
      </c>
      <c r="FT6" s="68" t="s">
        <v>258</v>
      </c>
      <c r="FU6" s="165" t="s">
        <v>258</v>
      </c>
      <c r="FV6" s="166" t="s">
        <v>259</v>
      </c>
      <c r="FW6" s="29"/>
      <c r="FX6" s="165" t="s">
        <v>260</v>
      </c>
      <c r="FY6" s="165" t="s">
        <v>261</v>
      </c>
      <c r="FZ6" s="165" t="s">
        <v>262</v>
      </c>
      <c r="GA6" s="165" t="s">
        <v>263</v>
      </c>
      <c r="GB6" s="165" t="s">
        <v>264</v>
      </c>
      <c r="GC6" s="165" t="s">
        <v>265</v>
      </c>
      <c r="GD6" s="165" t="s">
        <v>266</v>
      </c>
      <c r="GE6" s="29"/>
    </row>
    <row r="7" spans="1:187" ht="30" customHeight="1" x14ac:dyDescent="0.4">
      <c r="A7" s="169" t="s">
        <v>267</v>
      </c>
      <c r="B7" s="170" t="s">
        <v>268</v>
      </c>
      <c r="C7" s="171">
        <f t="shared" ref="C7:C8" si="0">M7+AP7+BF7+BQ7+CN7+CY7+DN7+DU7+DW7+EQ7+ES7+FK7+FW7+GE7</f>
        <v>6541</v>
      </c>
      <c r="D7" s="172">
        <v>1</v>
      </c>
      <c r="E7" s="172">
        <v>61</v>
      </c>
      <c r="F7" s="173">
        <f>SUM(D7:E7)</f>
        <v>62</v>
      </c>
      <c r="G7" s="172">
        <v>3</v>
      </c>
      <c r="H7" s="172">
        <v>59</v>
      </c>
      <c r="I7" s="172">
        <v>60</v>
      </c>
      <c r="J7" s="172">
        <v>44</v>
      </c>
      <c r="K7" s="172">
        <v>62</v>
      </c>
      <c r="L7" s="172">
        <v>49</v>
      </c>
      <c r="M7" s="174">
        <f>F7+G7+H7+I7+J7+K7+L7</f>
        <v>339</v>
      </c>
      <c r="N7" s="172">
        <v>89</v>
      </c>
      <c r="O7" s="172">
        <v>13</v>
      </c>
      <c r="P7" s="173">
        <f>SUM(N7:O7)</f>
        <v>102</v>
      </c>
      <c r="Q7" s="172">
        <v>148</v>
      </c>
      <c r="R7" s="172">
        <v>78</v>
      </c>
      <c r="S7" s="172">
        <v>4</v>
      </c>
      <c r="T7" s="173">
        <f>SUM(R7:S7)</f>
        <v>82</v>
      </c>
      <c r="U7" s="172">
        <v>31</v>
      </c>
      <c r="V7" s="172">
        <v>34</v>
      </c>
      <c r="W7" s="172">
        <v>48</v>
      </c>
      <c r="X7" s="173">
        <f>SUM(V7:W7)</f>
        <v>82</v>
      </c>
      <c r="Y7" s="172">
        <v>30</v>
      </c>
      <c r="Z7" s="172">
        <v>9</v>
      </c>
      <c r="AA7" s="173">
        <f>SUM(Y7:Z7)</f>
        <v>39</v>
      </c>
      <c r="AB7" s="172">
        <v>9</v>
      </c>
      <c r="AC7" s="172">
        <v>18</v>
      </c>
      <c r="AD7" s="172">
        <v>11</v>
      </c>
      <c r="AE7" s="173">
        <f>SUM(AB7:AD7)</f>
        <v>38</v>
      </c>
      <c r="AF7" s="172">
        <v>118</v>
      </c>
      <c r="AG7" s="172">
        <v>23</v>
      </c>
      <c r="AH7" s="172">
        <v>8</v>
      </c>
      <c r="AI7" s="172">
        <v>8</v>
      </c>
      <c r="AJ7" s="173">
        <f>SUM(AH7:AI7)</f>
        <v>16</v>
      </c>
      <c r="AK7" s="172">
        <v>15</v>
      </c>
      <c r="AL7" s="172">
        <v>17</v>
      </c>
      <c r="AM7" s="173">
        <f>SUM(AK7:AL7)</f>
        <v>32</v>
      </c>
      <c r="AN7" s="172">
        <v>2</v>
      </c>
      <c r="AO7" s="173">
        <f>AJ7+AM7+AN7</f>
        <v>50</v>
      </c>
      <c r="AP7" s="174">
        <f>P7+Q7+T7+U7+X7+AA7+AE7+AF7+AG7+AO7</f>
        <v>713</v>
      </c>
      <c r="AQ7" s="172">
        <v>51</v>
      </c>
      <c r="AR7" s="172">
        <v>3</v>
      </c>
      <c r="AS7" s="172">
        <v>213</v>
      </c>
      <c r="AT7" s="174">
        <f>SUM(AR7:AS7)</f>
        <v>216</v>
      </c>
      <c r="AU7" s="172">
        <v>167</v>
      </c>
      <c r="AV7" s="172">
        <v>104</v>
      </c>
      <c r="AW7" s="172">
        <v>1</v>
      </c>
      <c r="AX7" s="172">
        <v>77</v>
      </c>
      <c r="AY7" s="172">
        <v>63</v>
      </c>
      <c r="AZ7" s="172">
        <v>1</v>
      </c>
      <c r="BA7" s="172">
        <v>55</v>
      </c>
      <c r="BB7" s="172">
        <v>169</v>
      </c>
      <c r="BC7" s="172">
        <v>8</v>
      </c>
      <c r="BD7" s="173">
        <f>SUM(AU7:BC7)</f>
        <v>645</v>
      </c>
      <c r="BE7" s="172">
        <v>99</v>
      </c>
      <c r="BF7" s="174">
        <f>AQ7+AT7+BD7+BE7</f>
        <v>1011</v>
      </c>
      <c r="BG7" s="172">
        <v>68</v>
      </c>
      <c r="BH7" s="172">
        <v>11</v>
      </c>
      <c r="BI7" s="172">
        <v>67</v>
      </c>
      <c r="BJ7" s="172">
        <v>48</v>
      </c>
      <c r="BK7" s="172">
        <v>42</v>
      </c>
      <c r="BL7" s="172">
        <v>79</v>
      </c>
      <c r="BM7" s="172">
        <v>3</v>
      </c>
      <c r="BN7" s="172">
        <v>51</v>
      </c>
      <c r="BO7" s="172">
        <v>42</v>
      </c>
      <c r="BP7" s="173">
        <f>SUM(BM7:BO7)</f>
        <v>96</v>
      </c>
      <c r="BQ7" s="174">
        <f>BG7+BH7+BI7+BJ7+BK7+BL7+BP7</f>
        <v>411</v>
      </c>
      <c r="BR7" s="172">
        <v>15</v>
      </c>
      <c r="BS7" s="172">
        <v>23</v>
      </c>
      <c r="BT7" s="172">
        <v>5</v>
      </c>
      <c r="BU7" s="172">
        <v>22</v>
      </c>
      <c r="BV7" s="172">
        <v>13</v>
      </c>
      <c r="BW7" s="172">
        <v>53</v>
      </c>
      <c r="BX7" s="173">
        <f>SUM(BU7:BW7)</f>
        <v>88</v>
      </c>
      <c r="BY7" s="172">
        <v>48</v>
      </c>
      <c r="BZ7" s="172">
        <v>31</v>
      </c>
      <c r="CA7" s="172">
        <v>1</v>
      </c>
      <c r="CB7" s="172">
        <v>22</v>
      </c>
      <c r="CC7" s="172">
        <v>1</v>
      </c>
      <c r="CD7" s="172">
        <v>17</v>
      </c>
      <c r="CE7" s="173">
        <f>SUM(BZ7:CD7)</f>
        <v>72</v>
      </c>
      <c r="CF7" s="172">
        <v>52</v>
      </c>
      <c r="CG7" s="172">
        <v>4</v>
      </c>
      <c r="CH7" s="172">
        <v>15</v>
      </c>
      <c r="CI7" s="172">
        <v>12</v>
      </c>
      <c r="CJ7" s="172">
        <v>1</v>
      </c>
      <c r="CK7" s="172">
        <v>5</v>
      </c>
      <c r="CL7" s="173">
        <f>SUM(CG7:CK7)</f>
        <v>37</v>
      </c>
      <c r="CM7" s="172">
        <v>11</v>
      </c>
      <c r="CN7" s="174">
        <f>BR7+BS7+BT7+BX7+BY7+CE7+CF7+CL7+CM7</f>
        <v>351</v>
      </c>
      <c r="CO7" s="172">
        <v>41</v>
      </c>
      <c r="CP7" s="172">
        <v>20</v>
      </c>
      <c r="CQ7" s="172">
        <v>10</v>
      </c>
      <c r="CR7" s="173">
        <f>SUM(CP7:CQ7)</f>
        <v>30</v>
      </c>
      <c r="CS7" s="172">
        <v>34</v>
      </c>
      <c r="CT7" s="172">
        <v>50</v>
      </c>
      <c r="CU7" s="172">
        <v>12</v>
      </c>
      <c r="CV7" s="172">
        <v>17</v>
      </c>
      <c r="CW7" s="173">
        <f>SUM(CU7:CV7)</f>
        <v>29</v>
      </c>
      <c r="CX7" s="172">
        <v>20</v>
      </c>
      <c r="CY7" s="174">
        <f>CO7+CR7+CS7+CT7+CW7+CX7</f>
        <v>204</v>
      </c>
      <c r="CZ7" s="172">
        <v>3</v>
      </c>
      <c r="DA7" s="172">
        <v>54</v>
      </c>
      <c r="DB7" s="172">
        <v>340</v>
      </c>
      <c r="DC7" s="173">
        <f>SUM(CZ7:DB7)</f>
        <v>397</v>
      </c>
      <c r="DD7" s="172">
        <v>3</v>
      </c>
      <c r="DE7" s="172">
        <v>1</v>
      </c>
      <c r="DF7" s="172">
        <v>265</v>
      </c>
      <c r="DG7" s="172">
        <v>4</v>
      </c>
      <c r="DH7" s="172">
        <v>53</v>
      </c>
      <c r="DI7" s="172">
        <v>117</v>
      </c>
      <c r="DJ7" s="172">
        <v>1</v>
      </c>
      <c r="DK7" s="172">
        <v>141</v>
      </c>
      <c r="DL7" s="172">
        <v>1</v>
      </c>
      <c r="DM7" s="173">
        <f>SUM(DE7:DL7)</f>
        <v>583</v>
      </c>
      <c r="DN7" s="174">
        <f>DC7+DD7+DM7</f>
        <v>983</v>
      </c>
      <c r="DO7" s="172">
        <v>60</v>
      </c>
      <c r="DP7" s="172">
        <v>66</v>
      </c>
      <c r="DQ7" s="172">
        <v>6</v>
      </c>
      <c r="DR7" s="173">
        <f>SUM(DP7:DQ7)</f>
        <v>72</v>
      </c>
      <c r="DS7" s="172">
        <v>58</v>
      </c>
      <c r="DT7" s="172">
        <v>84</v>
      </c>
      <c r="DU7" s="174">
        <f>DO7+DR7+DS7+DT7</f>
        <v>274</v>
      </c>
      <c r="DV7" s="172">
        <v>29</v>
      </c>
      <c r="DW7" s="174">
        <f>SUM(DV7)</f>
        <v>29</v>
      </c>
      <c r="DX7" s="172">
        <v>30</v>
      </c>
      <c r="DY7" s="172">
        <v>142</v>
      </c>
      <c r="DZ7" s="172">
        <v>5</v>
      </c>
      <c r="EA7" s="172">
        <v>4</v>
      </c>
      <c r="EB7" s="172">
        <v>13</v>
      </c>
      <c r="EC7" s="172">
        <v>7</v>
      </c>
      <c r="ED7" s="173">
        <f>SUM(DZ7:EC7)</f>
        <v>29</v>
      </c>
      <c r="EE7" s="172">
        <v>24</v>
      </c>
      <c r="EF7" s="172">
        <v>138</v>
      </c>
      <c r="EG7" s="172">
        <v>5</v>
      </c>
      <c r="EH7" s="172">
        <v>5</v>
      </c>
      <c r="EI7" s="172">
        <v>1</v>
      </c>
      <c r="EJ7" s="172">
        <v>2</v>
      </c>
      <c r="EK7" s="172">
        <v>193</v>
      </c>
      <c r="EL7" s="172">
        <v>13</v>
      </c>
      <c r="EM7" s="172">
        <v>24</v>
      </c>
      <c r="EN7" s="172">
        <v>7</v>
      </c>
      <c r="EO7" s="172">
        <v>11</v>
      </c>
      <c r="EP7" s="173">
        <f>SUM(EG7:EO7)</f>
        <v>261</v>
      </c>
      <c r="EQ7" s="174">
        <f>DX7+DY7+ED7+EE7+EF7+EP7</f>
        <v>624</v>
      </c>
      <c r="ER7" s="172">
        <v>119</v>
      </c>
      <c r="ES7" s="174">
        <f>SUM(ER7)</f>
        <v>119</v>
      </c>
      <c r="ET7" s="172">
        <v>13</v>
      </c>
      <c r="EU7" s="172">
        <v>5</v>
      </c>
      <c r="EV7" s="172">
        <v>59</v>
      </c>
      <c r="EW7" s="172">
        <v>31</v>
      </c>
      <c r="EX7" s="172">
        <v>5</v>
      </c>
      <c r="EY7" s="172">
        <v>50</v>
      </c>
      <c r="EZ7" s="172">
        <v>1</v>
      </c>
      <c r="FA7" s="172">
        <v>53</v>
      </c>
      <c r="FB7" s="172">
        <v>1</v>
      </c>
      <c r="FC7" s="172">
        <v>1</v>
      </c>
      <c r="FD7" s="172">
        <v>2</v>
      </c>
      <c r="FE7" s="172">
        <v>26</v>
      </c>
      <c r="FF7" s="172">
        <v>2</v>
      </c>
      <c r="FG7" s="172">
        <v>68</v>
      </c>
      <c r="FH7" s="172">
        <v>4</v>
      </c>
      <c r="FI7" s="172">
        <v>38</v>
      </c>
      <c r="FJ7" s="173">
        <f>SUM(EV7:FI7)</f>
        <v>341</v>
      </c>
      <c r="FK7" s="174">
        <f>ET7+EU7+FJ7</f>
        <v>359</v>
      </c>
      <c r="FL7" s="172">
        <v>112</v>
      </c>
      <c r="FM7" s="172">
        <v>94</v>
      </c>
      <c r="FN7" s="172">
        <v>461</v>
      </c>
      <c r="FO7" s="172">
        <v>1</v>
      </c>
      <c r="FP7" s="172">
        <v>69</v>
      </c>
      <c r="FQ7" s="172">
        <v>79</v>
      </c>
      <c r="FR7" s="172">
        <v>58</v>
      </c>
      <c r="FS7" s="173">
        <f>SUM(FO7:FR7)</f>
        <v>207</v>
      </c>
      <c r="FT7" s="172">
        <v>27</v>
      </c>
      <c r="FU7" s="172">
        <v>11</v>
      </c>
      <c r="FV7" s="173">
        <f>SUM(FT7:FU7)</f>
        <v>38</v>
      </c>
      <c r="FW7" s="174">
        <f>FL7+FM7+FN7+FS7+FV7</f>
        <v>912</v>
      </c>
      <c r="FX7" s="172">
        <v>71</v>
      </c>
      <c r="FY7" s="172">
        <v>55</v>
      </c>
      <c r="FZ7" s="172">
        <v>29</v>
      </c>
      <c r="GA7" s="172">
        <v>31</v>
      </c>
      <c r="GB7" s="172">
        <f>SUM(FZ7:GA7)</f>
        <v>60</v>
      </c>
      <c r="GC7" s="172">
        <v>1</v>
      </c>
      <c r="GD7" s="172">
        <v>25</v>
      </c>
      <c r="GE7" s="174">
        <f>FX7+FY7+GB7+GC7+GD7</f>
        <v>212</v>
      </c>
    </row>
    <row r="8" spans="1:187" ht="72" customHeight="1" x14ac:dyDescent="0.4">
      <c r="A8" s="169" t="s">
        <v>269</v>
      </c>
      <c r="B8" s="170" t="s">
        <v>270</v>
      </c>
      <c r="C8" s="171">
        <f t="shared" si="0"/>
        <v>5920</v>
      </c>
      <c r="D8" s="172">
        <v>1</v>
      </c>
      <c r="E8" s="172">
        <v>59</v>
      </c>
      <c r="F8" s="173">
        <f>SUM(D8:E8)</f>
        <v>60</v>
      </c>
      <c r="G8" s="172">
        <v>3</v>
      </c>
      <c r="H8" s="172">
        <v>58</v>
      </c>
      <c r="I8" s="172">
        <v>60</v>
      </c>
      <c r="J8" s="172">
        <v>43</v>
      </c>
      <c r="K8" s="172">
        <v>60</v>
      </c>
      <c r="L8" s="172">
        <v>48</v>
      </c>
      <c r="M8" s="174">
        <f>F8+G8+H8+I8+J8+K8+L8</f>
        <v>332</v>
      </c>
      <c r="N8" s="172">
        <v>63</v>
      </c>
      <c r="O8" s="172">
        <v>12</v>
      </c>
      <c r="P8" s="173">
        <f>SUM(N8:O8)</f>
        <v>75</v>
      </c>
      <c r="Q8" s="172">
        <v>107</v>
      </c>
      <c r="R8" s="172">
        <v>58</v>
      </c>
      <c r="S8" s="172">
        <v>1</v>
      </c>
      <c r="T8" s="173">
        <f>SUM(R8:S8)</f>
        <v>59</v>
      </c>
      <c r="U8" s="172">
        <v>22</v>
      </c>
      <c r="V8" s="172">
        <v>32</v>
      </c>
      <c r="W8" s="172">
        <v>34</v>
      </c>
      <c r="X8" s="173">
        <f>SUM(V8:W8)</f>
        <v>66</v>
      </c>
      <c r="Y8" s="172">
        <v>21</v>
      </c>
      <c r="Z8" s="172">
        <v>7</v>
      </c>
      <c r="AA8" s="173">
        <f>SUM(Y8:Z8)</f>
        <v>28</v>
      </c>
      <c r="AB8" s="172">
        <v>7</v>
      </c>
      <c r="AC8" s="172">
        <v>13</v>
      </c>
      <c r="AD8" s="172">
        <v>10</v>
      </c>
      <c r="AE8" s="173">
        <f>SUM(AB8:AD8)</f>
        <v>30</v>
      </c>
      <c r="AF8" s="172">
        <v>83</v>
      </c>
      <c r="AG8" s="172">
        <v>17</v>
      </c>
      <c r="AH8" s="172">
        <v>6</v>
      </c>
      <c r="AI8" s="172">
        <v>8</v>
      </c>
      <c r="AJ8" s="173">
        <f>SUM(AH8:AI8)</f>
        <v>14</v>
      </c>
      <c r="AK8" s="172">
        <v>11</v>
      </c>
      <c r="AL8" s="172">
        <v>12</v>
      </c>
      <c r="AM8" s="173">
        <f>SUM(AK8:AL8)</f>
        <v>23</v>
      </c>
      <c r="AN8" s="172">
        <v>1</v>
      </c>
      <c r="AO8" s="173">
        <f>AJ8+AM8+AN8</f>
        <v>38</v>
      </c>
      <c r="AP8" s="174">
        <f>P8+Q8+T8+U8+X8+AA8+AE8+AF8+AG8+AO8</f>
        <v>525</v>
      </c>
      <c r="AQ8" s="172">
        <v>51</v>
      </c>
      <c r="AR8" s="172">
        <v>3</v>
      </c>
      <c r="AS8" s="172">
        <v>163</v>
      </c>
      <c r="AT8" s="174">
        <f>SUM(AR8:AS8)</f>
        <v>166</v>
      </c>
      <c r="AU8" s="172">
        <v>123</v>
      </c>
      <c r="AV8" s="172">
        <v>73</v>
      </c>
      <c r="AW8" s="172">
        <v>1</v>
      </c>
      <c r="AX8" s="172">
        <v>76</v>
      </c>
      <c r="AY8" s="172">
        <v>62</v>
      </c>
      <c r="AZ8" s="172">
        <v>1</v>
      </c>
      <c r="BA8" s="172">
        <v>53</v>
      </c>
      <c r="BB8" s="172">
        <v>122</v>
      </c>
      <c r="BC8" s="172">
        <v>8</v>
      </c>
      <c r="BD8" s="173">
        <f>SUM(AU8:BC8)</f>
        <v>519</v>
      </c>
      <c r="BE8" s="172">
        <v>71</v>
      </c>
      <c r="BF8" s="174">
        <f>AQ8+AT8+BD8+BE8</f>
        <v>807</v>
      </c>
      <c r="BG8" s="172">
        <v>68</v>
      </c>
      <c r="BH8" s="172">
        <v>11</v>
      </c>
      <c r="BI8" s="172">
        <v>56</v>
      </c>
      <c r="BJ8" s="172">
        <v>43</v>
      </c>
      <c r="BK8" s="172">
        <v>37</v>
      </c>
      <c r="BL8" s="172">
        <v>69</v>
      </c>
      <c r="BM8" s="172">
        <v>3</v>
      </c>
      <c r="BN8" s="172">
        <v>47</v>
      </c>
      <c r="BO8" s="172">
        <v>40</v>
      </c>
      <c r="BP8" s="173">
        <f>SUM(BM8:BO8)</f>
        <v>90</v>
      </c>
      <c r="BQ8" s="174">
        <f>BG8+BH8+BI8+BJ8+BK8+BL8+BP8</f>
        <v>374</v>
      </c>
      <c r="BR8" s="172">
        <v>13</v>
      </c>
      <c r="BS8" s="172">
        <v>22</v>
      </c>
      <c r="BT8" s="172">
        <v>4</v>
      </c>
      <c r="BU8" s="172">
        <v>17</v>
      </c>
      <c r="BV8" s="172">
        <v>11</v>
      </c>
      <c r="BW8" s="172">
        <v>41</v>
      </c>
      <c r="BX8" s="173">
        <f>SUM(BU8:BW8)</f>
        <v>69</v>
      </c>
      <c r="BY8" s="172">
        <v>35</v>
      </c>
      <c r="BZ8" s="172">
        <v>25</v>
      </c>
      <c r="CA8" s="172">
        <v>0</v>
      </c>
      <c r="CB8" s="172">
        <v>15</v>
      </c>
      <c r="CC8" s="172">
        <v>0</v>
      </c>
      <c r="CD8" s="172">
        <v>12</v>
      </c>
      <c r="CE8" s="173">
        <f>SUM(BZ8:CD8)</f>
        <v>52</v>
      </c>
      <c r="CF8" s="172">
        <v>42</v>
      </c>
      <c r="CG8" s="172">
        <v>4</v>
      </c>
      <c r="CH8" s="172">
        <v>11</v>
      </c>
      <c r="CI8" s="172">
        <v>9</v>
      </c>
      <c r="CJ8" s="172">
        <v>1</v>
      </c>
      <c r="CK8" s="172">
        <v>2</v>
      </c>
      <c r="CL8" s="173">
        <f>SUM(CG8:CK8)</f>
        <v>27</v>
      </c>
      <c r="CM8" s="172">
        <v>9</v>
      </c>
      <c r="CN8" s="174">
        <f>BR8+BS8+BT8+BX8+BY8+CE8+CF8+CL8+CM8</f>
        <v>273</v>
      </c>
      <c r="CO8" s="172">
        <v>41</v>
      </c>
      <c r="CP8" s="172">
        <v>20</v>
      </c>
      <c r="CQ8" s="172">
        <v>10</v>
      </c>
      <c r="CR8" s="173">
        <f>SUM(CP8:CQ8)</f>
        <v>30</v>
      </c>
      <c r="CS8" s="172">
        <v>34</v>
      </c>
      <c r="CT8" s="172">
        <v>50</v>
      </c>
      <c r="CU8" s="172">
        <v>12</v>
      </c>
      <c r="CV8" s="172">
        <v>17</v>
      </c>
      <c r="CW8" s="173">
        <f>SUM(CU8:CV8)</f>
        <v>29</v>
      </c>
      <c r="CX8" s="172">
        <v>20</v>
      </c>
      <c r="CY8" s="174">
        <f>CO8+CR8+CS8+CT8+CW8+CX8</f>
        <v>204</v>
      </c>
      <c r="CZ8" s="172">
        <v>0</v>
      </c>
      <c r="DA8" s="172">
        <v>54</v>
      </c>
      <c r="DB8" s="172">
        <v>340</v>
      </c>
      <c r="DC8" s="173">
        <f>SUM(CZ8:DB8)</f>
        <v>394</v>
      </c>
      <c r="DD8" s="172">
        <v>3</v>
      </c>
      <c r="DE8" s="172">
        <v>1</v>
      </c>
      <c r="DF8" s="172">
        <v>253</v>
      </c>
      <c r="DG8" s="172">
        <v>4</v>
      </c>
      <c r="DH8" s="172">
        <v>50</v>
      </c>
      <c r="DI8" s="172">
        <v>117</v>
      </c>
      <c r="DJ8" s="172">
        <v>1</v>
      </c>
      <c r="DK8" s="172">
        <v>138</v>
      </c>
      <c r="DL8" s="172">
        <v>1</v>
      </c>
      <c r="DM8" s="173">
        <f>SUM(DE8:DL8)</f>
        <v>565</v>
      </c>
      <c r="DN8" s="174">
        <f>DC8+DD8+DM8</f>
        <v>962</v>
      </c>
      <c r="DO8" s="172">
        <v>60</v>
      </c>
      <c r="DP8" s="172">
        <v>66</v>
      </c>
      <c r="DQ8" s="172">
        <v>6</v>
      </c>
      <c r="DR8" s="173">
        <f>SUM(DP8:DQ8)</f>
        <v>72</v>
      </c>
      <c r="DS8" s="172">
        <v>55</v>
      </c>
      <c r="DT8" s="172">
        <v>81</v>
      </c>
      <c r="DU8" s="174">
        <f>DO8+DR8+DS8+DT8</f>
        <v>268</v>
      </c>
      <c r="DV8" s="172">
        <v>26</v>
      </c>
      <c r="DW8" s="174">
        <f>SUM(DV8)</f>
        <v>26</v>
      </c>
      <c r="DX8" s="172">
        <v>30</v>
      </c>
      <c r="DY8" s="172">
        <v>142</v>
      </c>
      <c r="DZ8" s="172">
        <v>5</v>
      </c>
      <c r="EA8" s="172">
        <v>4</v>
      </c>
      <c r="EB8" s="172">
        <v>13</v>
      </c>
      <c r="EC8" s="172">
        <v>7</v>
      </c>
      <c r="ED8" s="173">
        <f>SUM(DZ8:EC8)</f>
        <v>29</v>
      </c>
      <c r="EE8" s="172">
        <v>24</v>
      </c>
      <c r="EF8" s="172">
        <v>134</v>
      </c>
      <c r="EG8" s="172">
        <v>5</v>
      </c>
      <c r="EH8" s="172">
        <v>4</v>
      </c>
      <c r="EI8" s="172">
        <v>1</v>
      </c>
      <c r="EJ8" s="172">
        <v>2</v>
      </c>
      <c r="EK8" s="172">
        <v>193</v>
      </c>
      <c r="EL8" s="172">
        <v>1</v>
      </c>
      <c r="EM8" s="172">
        <v>7</v>
      </c>
      <c r="EN8" s="172">
        <v>0</v>
      </c>
      <c r="EO8" s="172">
        <v>2</v>
      </c>
      <c r="EP8" s="173">
        <f>SUM(EG8:EO8)</f>
        <v>215</v>
      </c>
      <c r="EQ8" s="174">
        <f>DX8+DY8+ED8+EE8+EF8+EP8</f>
        <v>574</v>
      </c>
      <c r="ER8" s="172">
        <v>105</v>
      </c>
      <c r="ES8" s="174">
        <f>SUM(ER8)</f>
        <v>105</v>
      </c>
      <c r="ET8" s="172">
        <v>10</v>
      </c>
      <c r="EU8" s="172">
        <v>4</v>
      </c>
      <c r="EV8" s="172">
        <v>58</v>
      </c>
      <c r="EW8" s="172">
        <v>31</v>
      </c>
      <c r="EX8" s="172">
        <v>5</v>
      </c>
      <c r="EY8" s="172">
        <v>50</v>
      </c>
      <c r="EZ8" s="172">
        <v>1</v>
      </c>
      <c r="FA8" s="172">
        <v>53</v>
      </c>
      <c r="FB8" s="172">
        <v>1</v>
      </c>
      <c r="FC8" s="172">
        <v>1</v>
      </c>
      <c r="FD8" s="172">
        <v>2</v>
      </c>
      <c r="FE8" s="172">
        <v>26</v>
      </c>
      <c r="FF8" s="172">
        <v>2</v>
      </c>
      <c r="FG8" s="172">
        <v>68</v>
      </c>
      <c r="FH8" s="172">
        <v>4</v>
      </c>
      <c r="FI8" s="172">
        <v>38</v>
      </c>
      <c r="FJ8" s="173">
        <f>SUM(EV8:FI8)</f>
        <v>340</v>
      </c>
      <c r="FK8" s="174">
        <f>ET8+EU8+FJ8</f>
        <v>354</v>
      </c>
      <c r="FL8" s="172">
        <v>111</v>
      </c>
      <c r="FM8" s="172">
        <v>94</v>
      </c>
      <c r="FN8" s="172">
        <v>461</v>
      </c>
      <c r="FO8" s="172">
        <v>1</v>
      </c>
      <c r="FP8" s="172">
        <v>68</v>
      </c>
      <c r="FQ8" s="172">
        <v>79</v>
      </c>
      <c r="FR8" s="172">
        <v>58</v>
      </c>
      <c r="FS8" s="173">
        <f>SUM(FO8:FR8)</f>
        <v>206</v>
      </c>
      <c r="FT8" s="172">
        <v>27</v>
      </c>
      <c r="FU8" s="172">
        <v>11</v>
      </c>
      <c r="FV8" s="173">
        <f>SUM(FT8:FU8)</f>
        <v>38</v>
      </c>
      <c r="FW8" s="174">
        <f>FL8+FM8+FN8+FS8+FV8</f>
        <v>910</v>
      </c>
      <c r="FX8" s="172">
        <v>70</v>
      </c>
      <c r="FY8" s="172">
        <v>50</v>
      </c>
      <c r="FZ8" s="172">
        <v>29</v>
      </c>
      <c r="GA8" s="172">
        <v>31</v>
      </c>
      <c r="GB8" s="172">
        <f>SUM(FZ8:GA8)</f>
        <v>60</v>
      </c>
      <c r="GC8" s="172">
        <v>1</v>
      </c>
      <c r="GD8" s="172">
        <v>25</v>
      </c>
      <c r="GE8" s="174">
        <f>FX8+FY8+GB8+GC8+GD8</f>
        <v>206</v>
      </c>
    </row>
    <row r="9" spans="1:187" ht="30" customHeight="1" x14ac:dyDescent="0.4">
      <c r="A9" s="175"/>
      <c r="B9" s="176" t="s">
        <v>271</v>
      </c>
      <c r="C9" s="177">
        <f t="shared" ref="C9" si="1">C8*100/C7</f>
        <v>90.506038831982877</v>
      </c>
      <c r="D9" s="178">
        <f>D8*100/D7</f>
        <v>100</v>
      </c>
      <c r="E9" s="178">
        <f>E8*100/E7</f>
        <v>96.721311475409834</v>
      </c>
      <c r="F9" s="178">
        <f>F8*100/F7</f>
        <v>96.774193548387103</v>
      </c>
      <c r="G9" s="178">
        <f>G8*100/G7</f>
        <v>100</v>
      </c>
      <c r="H9" s="178">
        <f t="shared" ref="H9:BS9" si="2">H8*100/H7</f>
        <v>98.305084745762713</v>
      </c>
      <c r="I9" s="178">
        <f t="shared" si="2"/>
        <v>100</v>
      </c>
      <c r="J9" s="178">
        <f t="shared" si="2"/>
        <v>97.727272727272734</v>
      </c>
      <c r="K9" s="178">
        <f t="shared" si="2"/>
        <v>96.774193548387103</v>
      </c>
      <c r="L9" s="178">
        <f t="shared" si="2"/>
        <v>97.959183673469383</v>
      </c>
      <c r="M9" s="178">
        <f t="shared" si="2"/>
        <v>97.935103244837762</v>
      </c>
      <c r="N9" s="178">
        <f t="shared" si="2"/>
        <v>70.786516853932582</v>
      </c>
      <c r="O9" s="178">
        <f t="shared" si="2"/>
        <v>92.307692307692307</v>
      </c>
      <c r="P9" s="178">
        <f t="shared" si="2"/>
        <v>73.529411764705884</v>
      </c>
      <c r="Q9" s="178">
        <f t="shared" si="2"/>
        <v>72.297297297297291</v>
      </c>
      <c r="R9" s="178">
        <f t="shared" si="2"/>
        <v>74.358974358974365</v>
      </c>
      <c r="S9" s="178">
        <f t="shared" si="2"/>
        <v>25</v>
      </c>
      <c r="T9" s="178">
        <f t="shared" si="2"/>
        <v>71.951219512195124</v>
      </c>
      <c r="U9" s="178">
        <f t="shared" si="2"/>
        <v>70.967741935483872</v>
      </c>
      <c r="V9" s="178">
        <f t="shared" si="2"/>
        <v>94.117647058823536</v>
      </c>
      <c r="W9" s="178">
        <f t="shared" si="2"/>
        <v>70.833333333333329</v>
      </c>
      <c r="X9" s="178">
        <f t="shared" si="2"/>
        <v>80.487804878048777</v>
      </c>
      <c r="Y9" s="178">
        <f t="shared" si="2"/>
        <v>70</v>
      </c>
      <c r="Z9" s="178">
        <f t="shared" si="2"/>
        <v>77.777777777777771</v>
      </c>
      <c r="AA9" s="178">
        <f t="shared" si="2"/>
        <v>71.794871794871796</v>
      </c>
      <c r="AB9" s="178">
        <f t="shared" si="2"/>
        <v>77.777777777777771</v>
      </c>
      <c r="AC9" s="178">
        <f t="shared" si="2"/>
        <v>72.222222222222229</v>
      </c>
      <c r="AD9" s="178">
        <f t="shared" si="2"/>
        <v>90.909090909090907</v>
      </c>
      <c r="AE9" s="178">
        <f t="shared" si="2"/>
        <v>78.94736842105263</v>
      </c>
      <c r="AF9" s="178">
        <f t="shared" si="2"/>
        <v>70.33898305084746</v>
      </c>
      <c r="AG9" s="178">
        <f t="shared" si="2"/>
        <v>73.913043478260875</v>
      </c>
      <c r="AH9" s="178">
        <f t="shared" si="2"/>
        <v>75</v>
      </c>
      <c r="AI9" s="178">
        <f t="shared" si="2"/>
        <v>100</v>
      </c>
      <c r="AJ9" s="178">
        <f t="shared" si="2"/>
        <v>87.5</v>
      </c>
      <c r="AK9" s="178">
        <f t="shared" si="2"/>
        <v>73.333333333333329</v>
      </c>
      <c r="AL9" s="178">
        <f t="shared" si="2"/>
        <v>70.588235294117652</v>
      </c>
      <c r="AM9" s="178">
        <f t="shared" si="2"/>
        <v>71.875</v>
      </c>
      <c r="AN9" s="178">
        <f t="shared" si="2"/>
        <v>50</v>
      </c>
      <c r="AO9" s="178">
        <f t="shared" si="2"/>
        <v>76</v>
      </c>
      <c r="AP9" s="178">
        <f t="shared" si="2"/>
        <v>73.632538569424966</v>
      </c>
      <c r="AQ9" s="178">
        <f t="shared" si="2"/>
        <v>100</v>
      </c>
      <c r="AR9" s="178">
        <f t="shared" si="2"/>
        <v>100</v>
      </c>
      <c r="AS9" s="178">
        <f t="shared" si="2"/>
        <v>76.525821596244128</v>
      </c>
      <c r="AT9" s="178">
        <f t="shared" si="2"/>
        <v>76.851851851851848</v>
      </c>
      <c r="AU9" s="178">
        <f t="shared" si="2"/>
        <v>73.65269461077844</v>
      </c>
      <c r="AV9" s="178">
        <f t="shared" si="2"/>
        <v>70.192307692307693</v>
      </c>
      <c r="AW9" s="178">
        <f t="shared" si="2"/>
        <v>100</v>
      </c>
      <c r="AX9" s="178">
        <f t="shared" si="2"/>
        <v>98.701298701298697</v>
      </c>
      <c r="AY9" s="178">
        <f t="shared" si="2"/>
        <v>98.412698412698418</v>
      </c>
      <c r="AZ9" s="178">
        <f t="shared" si="2"/>
        <v>100</v>
      </c>
      <c r="BA9" s="178">
        <f t="shared" si="2"/>
        <v>96.36363636363636</v>
      </c>
      <c r="BB9" s="178">
        <f t="shared" si="2"/>
        <v>72.189349112426029</v>
      </c>
      <c r="BC9" s="178">
        <f t="shared" si="2"/>
        <v>100</v>
      </c>
      <c r="BD9" s="178">
        <f t="shared" si="2"/>
        <v>80.465116279069761</v>
      </c>
      <c r="BE9" s="178">
        <f t="shared" si="2"/>
        <v>71.717171717171723</v>
      </c>
      <c r="BF9" s="178">
        <f t="shared" si="2"/>
        <v>79.821958456973292</v>
      </c>
      <c r="BG9" s="178">
        <f t="shared" si="2"/>
        <v>100</v>
      </c>
      <c r="BH9" s="178">
        <f t="shared" si="2"/>
        <v>100</v>
      </c>
      <c r="BI9" s="178">
        <f t="shared" si="2"/>
        <v>83.582089552238813</v>
      </c>
      <c r="BJ9" s="178">
        <f t="shared" si="2"/>
        <v>89.583333333333329</v>
      </c>
      <c r="BK9" s="178">
        <f t="shared" si="2"/>
        <v>88.095238095238102</v>
      </c>
      <c r="BL9" s="178">
        <f t="shared" si="2"/>
        <v>87.341772151898738</v>
      </c>
      <c r="BM9" s="178">
        <f t="shared" si="2"/>
        <v>100</v>
      </c>
      <c r="BN9" s="178">
        <f t="shared" si="2"/>
        <v>92.156862745098039</v>
      </c>
      <c r="BO9" s="178">
        <f t="shared" si="2"/>
        <v>95.238095238095241</v>
      </c>
      <c r="BP9" s="178">
        <f t="shared" si="2"/>
        <v>93.75</v>
      </c>
      <c r="BQ9" s="178">
        <f t="shared" si="2"/>
        <v>90.997566909975674</v>
      </c>
      <c r="BR9" s="178">
        <f t="shared" si="2"/>
        <v>86.666666666666671</v>
      </c>
      <c r="BS9" s="178">
        <f t="shared" si="2"/>
        <v>95.652173913043484</v>
      </c>
      <c r="BT9" s="178">
        <f t="shared" ref="BT9:EE9" si="3">BT8*100/BT7</f>
        <v>80</v>
      </c>
      <c r="BU9" s="178">
        <f t="shared" si="3"/>
        <v>77.272727272727266</v>
      </c>
      <c r="BV9" s="178">
        <f t="shared" si="3"/>
        <v>84.615384615384613</v>
      </c>
      <c r="BW9" s="178">
        <f t="shared" si="3"/>
        <v>77.35849056603773</v>
      </c>
      <c r="BX9" s="178">
        <f t="shared" si="3"/>
        <v>78.409090909090907</v>
      </c>
      <c r="BY9" s="178">
        <f t="shared" si="3"/>
        <v>72.916666666666671</v>
      </c>
      <c r="BZ9" s="178">
        <f t="shared" si="3"/>
        <v>80.645161290322577</v>
      </c>
      <c r="CA9" s="178">
        <f t="shared" si="3"/>
        <v>0</v>
      </c>
      <c r="CB9" s="178">
        <f t="shared" si="3"/>
        <v>68.181818181818187</v>
      </c>
      <c r="CC9" s="178">
        <f t="shared" si="3"/>
        <v>0</v>
      </c>
      <c r="CD9" s="178">
        <f t="shared" si="3"/>
        <v>70.588235294117652</v>
      </c>
      <c r="CE9" s="178">
        <f t="shared" si="3"/>
        <v>72.222222222222229</v>
      </c>
      <c r="CF9" s="178">
        <f t="shared" si="3"/>
        <v>80.769230769230774</v>
      </c>
      <c r="CG9" s="178">
        <f t="shared" si="3"/>
        <v>100</v>
      </c>
      <c r="CH9" s="178">
        <f t="shared" si="3"/>
        <v>73.333333333333329</v>
      </c>
      <c r="CI9" s="178">
        <f t="shared" si="3"/>
        <v>75</v>
      </c>
      <c r="CJ9" s="178">
        <f t="shared" si="3"/>
        <v>100</v>
      </c>
      <c r="CK9" s="178">
        <f t="shared" si="3"/>
        <v>40</v>
      </c>
      <c r="CL9" s="178">
        <f t="shared" si="3"/>
        <v>72.972972972972968</v>
      </c>
      <c r="CM9" s="178">
        <f t="shared" si="3"/>
        <v>81.818181818181813</v>
      </c>
      <c r="CN9" s="178">
        <f t="shared" si="3"/>
        <v>77.777777777777771</v>
      </c>
      <c r="CO9" s="178">
        <f t="shared" si="3"/>
        <v>100</v>
      </c>
      <c r="CP9" s="178">
        <f t="shared" si="3"/>
        <v>100</v>
      </c>
      <c r="CQ9" s="178">
        <f t="shared" si="3"/>
        <v>100</v>
      </c>
      <c r="CR9" s="178">
        <f t="shared" si="3"/>
        <v>100</v>
      </c>
      <c r="CS9" s="178">
        <f t="shared" si="3"/>
        <v>100</v>
      </c>
      <c r="CT9" s="178">
        <f t="shared" si="3"/>
        <v>100</v>
      </c>
      <c r="CU9" s="178">
        <f t="shared" si="3"/>
        <v>100</v>
      </c>
      <c r="CV9" s="178">
        <f t="shared" si="3"/>
        <v>100</v>
      </c>
      <c r="CW9" s="178">
        <f t="shared" si="3"/>
        <v>100</v>
      </c>
      <c r="CX9" s="178">
        <f t="shared" si="3"/>
        <v>100</v>
      </c>
      <c r="CY9" s="178">
        <f t="shared" si="3"/>
        <v>100</v>
      </c>
      <c r="CZ9" s="178">
        <f t="shared" si="3"/>
        <v>0</v>
      </c>
      <c r="DA9" s="178">
        <f t="shared" si="3"/>
        <v>100</v>
      </c>
      <c r="DB9" s="178">
        <f t="shared" si="3"/>
        <v>100</v>
      </c>
      <c r="DC9" s="178">
        <f t="shared" si="3"/>
        <v>99.244332493702771</v>
      </c>
      <c r="DD9" s="178">
        <f t="shared" si="3"/>
        <v>100</v>
      </c>
      <c r="DE9" s="178">
        <f t="shared" si="3"/>
        <v>100</v>
      </c>
      <c r="DF9" s="178">
        <f t="shared" si="3"/>
        <v>95.471698113207552</v>
      </c>
      <c r="DG9" s="178">
        <f t="shared" si="3"/>
        <v>100</v>
      </c>
      <c r="DH9" s="178">
        <f t="shared" si="3"/>
        <v>94.339622641509436</v>
      </c>
      <c r="DI9" s="178">
        <f t="shared" si="3"/>
        <v>100</v>
      </c>
      <c r="DJ9" s="178">
        <f t="shared" si="3"/>
        <v>100</v>
      </c>
      <c r="DK9" s="178">
        <f t="shared" si="3"/>
        <v>97.872340425531917</v>
      </c>
      <c r="DL9" s="178">
        <f t="shared" si="3"/>
        <v>100</v>
      </c>
      <c r="DM9" s="178">
        <f t="shared" si="3"/>
        <v>96.912521440823326</v>
      </c>
      <c r="DN9" s="178">
        <f t="shared" si="3"/>
        <v>97.86368260427264</v>
      </c>
      <c r="DO9" s="178">
        <f t="shared" si="3"/>
        <v>100</v>
      </c>
      <c r="DP9" s="178">
        <f t="shared" si="3"/>
        <v>100</v>
      </c>
      <c r="DQ9" s="178">
        <f t="shared" si="3"/>
        <v>100</v>
      </c>
      <c r="DR9" s="178">
        <f t="shared" si="3"/>
        <v>100</v>
      </c>
      <c r="DS9" s="178">
        <f t="shared" si="3"/>
        <v>94.827586206896555</v>
      </c>
      <c r="DT9" s="178">
        <f t="shared" si="3"/>
        <v>96.428571428571431</v>
      </c>
      <c r="DU9" s="178">
        <f t="shared" si="3"/>
        <v>97.810218978102185</v>
      </c>
      <c r="DV9" s="178">
        <f t="shared" si="3"/>
        <v>89.65517241379311</v>
      </c>
      <c r="DW9" s="178">
        <f t="shared" si="3"/>
        <v>89.65517241379311</v>
      </c>
      <c r="DX9" s="178">
        <f t="shared" si="3"/>
        <v>100</v>
      </c>
      <c r="DY9" s="178">
        <f t="shared" si="3"/>
        <v>100</v>
      </c>
      <c r="DZ9" s="178">
        <f t="shared" si="3"/>
        <v>100</v>
      </c>
      <c r="EA9" s="178">
        <f t="shared" si="3"/>
        <v>100</v>
      </c>
      <c r="EB9" s="178">
        <f t="shared" si="3"/>
        <v>100</v>
      </c>
      <c r="EC9" s="178">
        <f t="shared" si="3"/>
        <v>100</v>
      </c>
      <c r="ED9" s="178">
        <f t="shared" si="3"/>
        <v>100</v>
      </c>
      <c r="EE9" s="178">
        <f t="shared" si="3"/>
        <v>100</v>
      </c>
      <c r="EF9" s="178">
        <f t="shared" ref="EF9:GE9" si="4">EF8*100/EF7</f>
        <v>97.101449275362313</v>
      </c>
      <c r="EG9" s="178">
        <f t="shared" si="4"/>
        <v>100</v>
      </c>
      <c r="EH9" s="178">
        <f t="shared" si="4"/>
        <v>80</v>
      </c>
      <c r="EI9" s="178">
        <f t="shared" si="4"/>
        <v>100</v>
      </c>
      <c r="EJ9" s="178">
        <f t="shared" si="4"/>
        <v>100</v>
      </c>
      <c r="EK9" s="178">
        <f t="shared" si="4"/>
        <v>100</v>
      </c>
      <c r="EL9" s="178">
        <f t="shared" si="4"/>
        <v>7.6923076923076925</v>
      </c>
      <c r="EM9" s="178">
        <f t="shared" si="4"/>
        <v>29.166666666666668</v>
      </c>
      <c r="EN9" s="178">
        <f t="shared" si="4"/>
        <v>0</v>
      </c>
      <c r="EO9" s="178">
        <f t="shared" si="4"/>
        <v>18.181818181818183</v>
      </c>
      <c r="EP9" s="178">
        <f t="shared" si="4"/>
        <v>82.375478927203062</v>
      </c>
      <c r="EQ9" s="178">
        <f t="shared" si="4"/>
        <v>91.987179487179489</v>
      </c>
      <c r="ER9" s="178">
        <f t="shared" si="4"/>
        <v>88.235294117647058</v>
      </c>
      <c r="ES9" s="178">
        <f t="shared" si="4"/>
        <v>88.235294117647058</v>
      </c>
      <c r="ET9" s="178">
        <f t="shared" si="4"/>
        <v>76.92307692307692</v>
      </c>
      <c r="EU9" s="178">
        <f t="shared" si="4"/>
        <v>80</v>
      </c>
      <c r="EV9" s="178">
        <f t="shared" si="4"/>
        <v>98.305084745762713</v>
      </c>
      <c r="EW9" s="178">
        <f t="shared" si="4"/>
        <v>100</v>
      </c>
      <c r="EX9" s="178">
        <f t="shared" si="4"/>
        <v>100</v>
      </c>
      <c r="EY9" s="178">
        <f t="shared" si="4"/>
        <v>100</v>
      </c>
      <c r="EZ9" s="178">
        <f t="shared" si="4"/>
        <v>100</v>
      </c>
      <c r="FA9" s="178">
        <f t="shared" si="4"/>
        <v>100</v>
      </c>
      <c r="FB9" s="178">
        <f t="shared" si="4"/>
        <v>100</v>
      </c>
      <c r="FC9" s="178">
        <f t="shared" si="4"/>
        <v>100</v>
      </c>
      <c r="FD9" s="178">
        <f t="shared" si="4"/>
        <v>100</v>
      </c>
      <c r="FE9" s="178">
        <f t="shared" si="4"/>
        <v>100</v>
      </c>
      <c r="FF9" s="178">
        <f t="shared" si="4"/>
        <v>100</v>
      </c>
      <c r="FG9" s="178">
        <f t="shared" si="4"/>
        <v>100</v>
      </c>
      <c r="FH9" s="178">
        <f t="shared" si="4"/>
        <v>100</v>
      </c>
      <c r="FI9" s="178">
        <f t="shared" si="4"/>
        <v>100</v>
      </c>
      <c r="FJ9" s="178">
        <f t="shared" si="4"/>
        <v>99.706744868035187</v>
      </c>
      <c r="FK9" s="178">
        <f t="shared" si="4"/>
        <v>98.607242339832865</v>
      </c>
      <c r="FL9" s="178">
        <f t="shared" si="4"/>
        <v>99.107142857142861</v>
      </c>
      <c r="FM9" s="178">
        <f t="shared" si="4"/>
        <v>100</v>
      </c>
      <c r="FN9" s="178">
        <f t="shared" si="4"/>
        <v>100</v>
      </c>
      <c r="FO9" s="178">
        <f t="shared" si="4"/>
        <v>100</v>
      </c>
      <c r="FP9" s="178">
        <f t="shared" si="4"/>
        <v>98.550724637681157</v>
      </c>
      <c r="FQ9" s="178">
        <f t="shared" si="4"/>
        <v>100</v>
      </c>
      <c r="FR9" s="178">
        <f t="shared" si="4"/>
        <v>100</v>
      </c>
      <c r="FS9" s="178">
        <f t="shared" si="4"/>
        <v>99.516908212560381</v>
      </c>
      <c r="FT9" s="178">
        <f t="shared" si="4"/>
        <v>100</v>
      </c>
      <c r="FU9" s="178">
        <f t="shared" si="4"/>
        <v>100</v>
      </c>
      <c r="FV9" s="178">
        <f t="shared" si="4"/>
        <v>100</v>
      </c>
      <c r="FW9" s="178">
        <f t="shared" si="4"/>
        <v>99.780701754385959</v>
      </c>
      <c r="FX9" s="178">
        <f t="shared" si="4"/>
        <v>98.591549295774641</v>
      </c>
      <c r="FY9" s="178">
        <f t="shared" si="4"/>
        <v>90.909090909090907</v>
      </c>
      <c r="FZ9" s="178">
        <f t="shared" si="4"/>
        <v>100</v>
      </c>
      <c r="GA9" s="178">
        <f t="shared" si="4"/>
        <v>100</v>
      </c>
      <c r="GB9" s="178">
        <f t="shared" si="4"/>
        <v>100</v>
      </c>
      <c r="GC9" s="178">
        <f t="shared" si="4"/>
        <v>100</v>
      </c>
      <c r="GD9" s="178">
        <f t="shared" si="4"/>
        <v>100</v>
      </c>
      <c r="GE9" s="178">
        <f t="shared" si="4"/>
        <v>97.169811320754718</v>
      </c>
    </row>
    <row r="10" spans="1:187" ht="30" customHeight="1" x14ac:dyDescent="0.4">
      <c r="A10" s="179">
        <v>3</v>
      </c>
      <c r="B10" s="180" t="s">
        <v>272</v>
      </c>
      <c r="C10" s="181">
        <f t="shared" ref="C10:C17" si="5">M10+AP10+BF10+BQ10+CN10+CY10+DN10+DU10+DW10+EQ10+ES10+FK10+FW10+GE10</f>
        <v>1439</v>
      </c>
      <c r="D10" s="182">
        <v>1</v>
      </c>
      <c r="E10" s="182">
        <v>25</v>
      </c>
      <c r="F10" s="182">
        <f>SUM(D10:E10)</f>
        <v>26</v>
      </c>
      <c r="G10" s="182">
        <v>1</v>
      </c>
      <c r="H10" s="182">
        <v>21</v>
      </c>
      <c r="I10" s="182">
        <v>22</v>
      </c>
      <c r="J10" s="182">
        <v>1</v>
      </c>
      <c r="K10" s="182">
        <v>7</v>
      </c>
      <c r="L10" s="182">
        <v>3</v>
      </c>
      <c r="M10" s="182">
        <f t="shared" ref="M10:M20" si="6">F10+G10+H10+I10+J10+K10+L10</f>
        <v>81</v>
      </c>
      <c r="N10" s="182">
        <v>36</v>
      </c>
      <c r="O10" s="182">
        <v>11</v>
      </c>
      <c r="P10" s="182">
        <f>SUM(N10:O10)</f>
        <v>47</v>
      </c>
      <c r="Q10" s="182">
        <v>46</v>
      </c>
      <c r="R10" s="182">
        <v>30</v>
      </c>
      <c r="S10" s="182">
        <v>1</v>
      </c>
      <c r="T10" s="182">
        <f t="shared" ref="T10:T20" si="7">SUM(R10:S10)</f>
        <v>31</v>
      </c>
      <c r="U10" s="182">
        <v>22</v>
      </c>
      <c r="V10" s="182">
        <v>32</v>
      </c>
      <c r="W10" s="182">
        <v>21</v>
      </c>
      <c r="X10" s="182">
        <f t="shared" ref="X10:X20" si="8">SUM(V10:W10)</f>
        <v>53</v>
      </c>
      <c r="Y10" s="182">
        <v>6</v>
      </c>
      <c r="Z10" s="182">
        <v>4</v>
      </c>
      <c r="AA10" s="182">
        <f t="shared" ref="AA10:AA20" si="9">SUM(Y10:Z10)</f>
        <v>10</v>
      </c>
      <c r="AB10" s="182">
        <v>6</v>
      </c>
      <c r="AC10" s="182">
        <v>10</v>
      </c>
      <c r="AD10" s="182">
        <v>10</v>
      </c>
      <c r="AE10" s="182">
        <f t="shared" ref="AE10:AE20" si="10">SUM(AB10:AD10)</f>
        <v>26</v>
      </c>
      <c r="AF10" s="182">
        <v>35</v>
      </c>
      <c r="AG10" s="182">
        <v>10</v>
      </c>
      <c r="AH10" s="182">
        <v>5</v>
      </c>
      <c r="AI10" s="182">
        <v>3</v>
      </c>
      <c r="AJ10" s="173">
        <f t="shared" ref="AJ10:AJ20" si="11">SUM(AH10:AI10)</f>
        <v>8</v>
      </c>
      <c r="AK10" s="182">
        <v>11</v>
      </c>
      <c r="AL10" s="182">
        <v>8</v>
      </c>
      <c r="AM10" s="173">
        <f t="shared" ref="AM10:AM20" si="12">SUM(AK10:AL10)</f>
        <v>19</v>
      </c>
      <c r="AN10" s="182">
        <v>1</v>
      </c>
      <c r="AO10" s="173">
        <f>AJ10+AM10+AN10</f>
        <v>28</v>
      </c>
      <c r="AP10" s="182">
        <f>P10+Q10+T10+U10+X10+AA10+AE10+AF10+AG10+AO10</f>
        <v>308</v>
      </c>
      <c r="AQ10" s="182">
        <v>6</v>
      </c>
      <c r="AR10" s="182">
        <v>1</v>
      </c>
      <c r="AS10" s="182">
        <v>44</v>
      </c>
      <c r="AT10" s="182">
        <f>SUM(AR10:AS10)</f>
        <v>45</v>
      </c>
      <c r="AU10" s="182">
        <v>44</v>
      </c>
      <c r="AV10" s="182">
        <v>25</v>
      </c>
      <c r="AW10" s="182">
        <v>1</v>
      </c>
      <c r="AX10" s="182">
        <v>20</v>
      </c>
      <c r="AY10" s="182">
        <v>24</v>
      </c>
      <c r="AZ10" s="182">
        <v>1</v>
      </c>
      <c r="BA10" s="182">
        <v>22</v>
      </c>
      <c r="BB10" s="182">
        <v>44</v>
      </c>
      <c r="BC10" s="182">
        <v>8</v>
      </c>
      <c r="BD10" s="182">
        <f t="shared" ref="BD10:BD20" si="13">SUM(AU10:BC10)</f>
        <v>189</v>
      </c>
      <c r="BE10" s="182">
        <v>17</v>
      </c>
      <c r="BF10" s="182">
        <f t="shared" ref="BF10:BF20" si="14">AQ10+AT10+BD10+BE10</f>
        <v>257</v>
      </c>
      <c r="BG10" s="182">
        <v>14</v>
      </c>
      <c r="BH10" s="182">
        <v>2</v>
      </c>
      <c r="BI10" s="182">
        <v>8</v>
      </c>
      <c r="BJ10" s="182">
        <v>8</v>
      </c>
      <c r="BK10" s="182">
        <v>7</v>
      </c>
      <c r="BL10" s="182">
        <v>18</v>
      </c>
      <c r="BM10" s="182">
        <v>0</v>
      </c>
      <c r="BN10" s="182">
        <v>9</v>
      </c>
      <c r="BO10" s="182">
        <v>7</v>
      </c>
      <c r="BP10" s="182">
        <f>SUM(BM10:BO10)</f>
        <v>16</v>
      </c>
      <c r="BQ10" s="182">
        <f>BG10+BH10+BI10+BJ10+BK10+BL10+BP10</f>
        <v>73</v>
      </c>
      <c r="BR10" s="182">
        <v>10</v>
      </c>
      <c r="BS10" s="182">
        <v>4</v>
      </c>
      <c r="BT10" s="182">
        <v>0</v>
      </c>
      <c r="BU10" s="182">
        <v>12</v>
      </c>
      <c r="BV10" s="182">
        <v>4</v>
      </c>
      <c r="BW10" s="182">
        <v>23</v>
      </c>
      <c r="BX10" s="182">
        <f t="shared" ref="BX10:BX20" si="15">SUM(BU10:BW10)</f>
        <v>39</v>
      </c>
      <c r="BY10" s="182">
        <v>17</v>
      </c>
      <c r="BZ10" s="182">
        <v>7</v>
      </c>
      <c r="CA10" s="182">
        <v>0</v>
      </c>
      <c r="CB10" s="182">
        <v>1</v>
      </c>
      <c r="CC10" s="182">
        <v>0</v>
      </c>
      <c r="CD10" s="182">
        <v>4</v>
      </c>
      <c r="CE10" s="182">
        <f t="shared" ref="CE10:CE20" si="16">SUM(BZ10:CD10)</f>
        <v>12</v>
      </c>
      <c r="CF10" s="182">
        <v>22</v>
      </c>
      <c r="CG10" s="182">
        <v>0</v>
      </c>
      <c r="CH10" s="182">
        <v>4</v>
      </c>
      <c r="CI10" s="182">
        <v>6</v>
      </c>
      <c r="CJ10" s="182">
        <v>0</v>
      </c>
      <c r="CK10" s="182">
        <v>2</v>
      </c>
      <c r="CL10" s="182">
        <f t="shared" ref="CL10:CL20" si="17">SUM(CG10:CK10)</f>
        <v>12</v>
      </c>
      <c r="CM10" s="182">
        <v>5</v>
      </c>
      <c r="CN10" s="182">
        <f t="shared" ref="CN10:CN20" si="18">BR10+BS10+BT10+BX10+BY10+CE10+CF10+CL10+CM10</f>
        <v>121</v>
      </c>
      <c r="CO10" s="182">
        <v>0</v>
      </c>
      <c r="CP10" s="182">
        <v>9</v>
      </c>
      <c r="CQ10" s="182">
        <v>4</v>
      </c>
      <c r="CR10" s="182">
        <f>SUM(CP10:CQ10)</f>
        <v>13</v>
      </c>
      <c r="CS10" s="182">
        <v>6</v>
      </c>
      <c r="CT10" s="182">
        <v>9</v>
      </c>
      <c r="CU10" s="182">
        <v>1</v>
      </c>
      <c r="CV10" s="182">
        <v>1</v>
      </c>
      <c r="CW10" s="182">
        <f t="shared" ref="CW10:CW20" si="19">SUM(CU10:CV10)</f>
        <v>2</v>
      </c>
      <c r="CX10" s="182">
        <v>0</v>
      </c>
      <c r="CY10" s="182">
        <f>CO10+CR10+CS10+CT10+CW10+CX10</f>
        <v>30</v>
      </c>
      <c r="CZ10" s="182">
        <v>0</v>
      </c>
      <c r="DA10" s="182">
        <v>10</v>
      </c>
      <c r="DB10" s="182">
        <v>61</v>
      </c>
      <c r="DC10" s="182">
        <f>SUM(CZ10:DB10)</f>
        <v>71</v>
      </c>
      <c r="DD10" s="182">
        <v>1</v>
      </c>
      <c r="DE10" s="182">
        <v>0</v>
      </c>
      <c r="DF10" s="182">
        <v>14</v>
      </c>
      <c r="DG10" s="182">
        <v>0</v>
      </c>
      <c r="DH10" s="182">
        <v>18</v>
      </c>
      <c r="DI10" s="182">
        <v>20</v>
      </c>
      <c r="DJ10" s="182">
        <v>1</v>
      </c>
      <c r="DK10" s="182">
        <v>15</v>
      </c>
      <c r="DL10" s="182">
        <v>0</v>
      </c>
      <c r="DM10" s="182">
        <f t="shared" ref="DM10:DM17" si="20">SUM(DE10:DL10)</f>
        <v>68</v>
      </c>
      <c r="DN10" s="182">
        <f>DC10+DD10+DM10</f>
        <v>140</v>
      </c>
      <c r="DO10" s="182">
        <v>7</v>
      </c>
      <c r="DP10" s="182">
        <v>30</v>
      </c>
      <c r="DQ10" s="182">
        <v>5</v>
      </c>
      <c r="DR10" s="182">
        <f t="shared" ref="DR10:DR20" si="21">SUM(DP10:DQ10)</f>
        <v>35</v>
      </c>
      <c r="DS10" s="182">
        <v>4</v>
      </c>
      <c r="DT10" s="182">
        <v>14</v>
      </c>
      <c r="DU10" s="182">
        <f>DO10+DR10+DS10+DT10</f>
        <v>60</v>
      </c>
      <c r="DV10" s="182">
        <v>5</v>
      </c>
      <c r="DW10" s="182">
        <f>SUM(DV10)</f>
        <v>5</v>
      </c>
      <c r="DX10" s="182">
        <v>7</v>
      </c>
      <c r="DY10" s="182">
        <v>38</v>
      </c>
      <c r="DZ10" s="182">
        <v>2</v>
      </c>
      <c r="EA10" s="182">
        <v>0</v>
      </c>
      <c r="EB10" s="182">
        <v>0</v>
      </c>
      <c r="EC10" s="182">
        <v>4</v>
      </c>
      <c r="ED10" s="182">
        <f>SUM(DZ10:EC10)</f>
        <v>6</v>
      </c>
      <c r="EE10" s="182">
        <v>12</v>
      </c>
      <c r="EF10" s="182">
        <v>21</v>
      </c>
      <c r="EG10" s="182">
        <v>1</v>
      </c>
      <c r="EH10" s="182">
        <v>1</v>
      </c>
      <c r="EI10" s="182">
        <v>0</v>
      </c>
      <c r="EJ10" s="182">
        <v>0</v>
      </c>
      <c r="EK10" s="182">
        <v>20</v>
      </c>
      <c r="EL10" s="182">
        <v>0</v>
      </c>
      <c r="EM10" s="182">
        <v>0</v>
      </c>
      <c r="EN10" s="182">
        <v>0</v>
      </c>
      <c r="EO10" s="182">
        <v>1</v>
      </c>
      <c r="EP10" s="182">
        <f>SUM(EG10:EO10)</f>
        <v>23</v>
      </c>
      <c r="EQ10" s="182">
        <f>DX10+DY10+ED10+EE10+EF10+EP10</f>
        <v>107</v>
      </c>
      <c r="ER10" s="182">
        <v>2</v>
      </c>
      <c r="ES10" s="182">
        <f>SUM(ER10)</f>
        <v>2</v>
      </c>
      <c r="ET10" s="182">
        <v>0</v>
      </c>
      <c r="EU10" s="182">
        <v>0</v>
      </c>
      <c r="EV10" s="182">
        <v>29</v>
      </c>
      <c r="EW10" s="182">
        <v>23</v>
      </c>
      <c r="EX10" s="182">
        <v>2</v>
      </c>
      <c r="EY10" s="182">
        <v>20</v>
      </c>
      <c r="EZ10" s="182">
        <v>0</v>
      </c>
      <c r="FA10" s="182">
        <v>17</v>
      </c>
      <c r="FB10" s="182">
        <v>0</v>
      </c>
      <c r="FC10" s="182">
        <v>1</v>
      </c>
      <c r="FD10" s="182">
        <v>1</v>
      </c>
      <c r="FE10" s="182">
        <v>1</v>
      </c>
      <c r="FF10" s="182">
        <v>0</v>
      </c>
      <c r="FG10" s="182">
        <v>10</v>
      </c>
      <c r="FH10" s="182">
        <v>1</v>
      </c>
      <c r="FI10" s="182">
        <v>20</v>
      </c>
      <c r="FJ10" s="182">
        <f t="shared" ref="FJ10:FJ20" si="22">SUM(EV10:FI10)</f>
        <v>125</v>
      </c>
      <c r="FK10" s="182">
        <f>ET10+EU10+FJ10</f>
        <v>125</v>
      </c>
      <c r="FL10" s="182">
        <v>12</v>
      </c>
      <c r="FM10" s="182">
        <v>4</v>
      </c>
      <c r="FN10" s="182">
        <v>33</v>
      </c>
      <c r="FO10" s="182">
        <v>0</v>
      </c>
      <c r="FP10" s="182">
        <v>3</v>
      </c>
      <c r="FQ10" s="182">
        <v>21</v>
      </c>
      <c r="FR10" s="182">
        <v>12</v>
      </c>
      <c r="FS10" s="182">
        <f t="shared" ref="FS10:FS20" si="23">SUM(FO10:FR10)</f>
        <v>36</v>
      </c>
      <c r="FT10" s="182">
        <v>10</v>
      </c>
      <c r="FU10" s="182">
        <v>4</v>
      </c>
      <c r="FV10" s="182">
        <f t="shared" ref="FV10:FV20" si="24">SUM(FT10:FU10)</f>
        <v>14</v>
      </c>
      <c r="FW10" s="182">
        <f t="shared" ref="FW10:FW20" si="25">FL10+FM10+FN10+FS10+FV10</f>
        <v>99</v>
      </c>
      <c r="FX10" s="182">
        <v>17</v>
      </c>
      <c r="FY10" s="182">
        <v>4</v>
      </c>
      <c r="FZ10" s="182">
        <v>5</v>
      </c>
      <c r="GA10" s="182">
        <v>3</v>
      </c>
      <c r="GB10" s="182">
        <v>8</v>
      </c>
      <c r="GC10" s="182">
        <v>0</v>
      </c>
      <c r="GD10" s="182">
        <v>2</v>
      </c>
      <c r="GE10" s="182">
        <f t="shared" ref="GE10:GE20" si="26">FX10+FY10+GB10+GC10+GD10</f>
        <v>31</v>
      </c>
    </row>
    <row r="11" spans="1:187" ht="30" customHeight="1" x14ac:dyDescent="0.4">
      <c r="A11" s="183">
        <v>4</v>
      </c>
      <c r="B11" s="170" t="s">
        <v>273</v>
      </c>
      <c r="C11" s="171">
        <f t="shared" si="5"/>
        <v>5334</v>
      </c>
      <c r="D11" s="172">
        <v>1</v>
      </c>
      <c r="E11" s="172">
        <f>56+1</f>
        <v>57</v>
      </c>
      <c r="F11" s="173">
        <f t="shared" ref="F11:F19" si="27">SUM(D11:E11)</f>
        <v>58</v>
      </c>
      <c r="G11" s="172">
        <v>3</v>
      </c>
      <c r="H11" s="172">
        <v>57</v>
      </c>
      <c r="I11" s="172">
        <v>58</v>
      </c>
      <c r="J11" s="172">
        <v>42</v>
      </c>
      <c r="K11" s="172">
        <v>59</v>
      </c>
      <c r="L11" s="172">
        <v>47</v>
      </c>
      <c r="M11" s="174">
        <f t="shared" si="6"/>
        <v>324</v>
      </c>
      <c r="N11" s="172">
        <v>59</v>
      </c>
      <c r="O11" s="172">
        <v>12</v>
      </c>
      <c r="P11" s="173">
        <f t="shared" ref="P11:P20" si="28">SUM(N11:O11)</f>
        <v>71</v>
      </c>
      <c r="Q11" s="172">
        <v>91</v>
      </c>
      <c r="R11" s="172">
        <v>55</v>
      </c>
      <c r="S11" s="172">
        <v>1</v>
      </c>
      <c r="T11" s="173">
        <f t="shared" si="7"/>
        <v>56</v>
      </c>
      <c r="U11" s="172">
        <v>22</v>
      </c>
      <c r="V11" s="172">
        <v>32</v>
      </c>
      <c r="W11" s="172">
        <v>33</v>
      </c>
      <c r="X11" s="173">
        <f t="shared" si="8"/>
        <v>65</v>
      </c>
      <c r="Y11" s="172">
        <v>21</v>
      </c>
      <c r="Z11" s="172">
        <v>7</v>
      </c>
      <c r="AA11" s="173">
        <f t="shared" si="9"/>
        <v>28</v>
      </c>
      <c r="AB11" s="172">
        <v>7</v>
      </c>
      <c r="AC11" s="172">
        <v>13</v>
      </c>
      <c r="AD11" s="172">
        <v>10</v>
      </c>
      <c r="AE11" s="173">
        <f t="shared" si="10"/>
        <v>30</v>
      </c>
      <c r="AF11" s="172">
        <v>77</v>
      </c>
      <c r="AG11" s="172">
        <v>11</v>
      </c>
      <c r="AH11" s="172">
        <v>6</v>
      </c>
      <c r="AI11" s="172">
        <v>8</v>
      </c>
      <c r="AJ11" s="173">
        <f t="shared" si="11"/>
        <v>14</v>
      </c>
      <c r="AK11" s="172">
        <v>11</v>
      </c>
      <c r="AL11" s="172">
        <v>12</v>
      </c>
      <c r="AM11" s="173">
        <f t="shared" si="12"/>
        <v>23</v>
      </c>
      <c r="AN11" s="172">
        <v>1</v>
      </c>
      <c r="AO11" s="173">
        <f>AJ11+AM11+AN11</f>
        <v>38</v>
      </c>
      <c r="AP11" s="173">
        <f t="shared" ref="AP11:AP17" si="29">P11+Q11+T11+U11+X11+AA11+AE11+AF11+AG11+AO11</f>
        <v>489</v>
      </c>
      <c r="AQ11" s="172">
        <v>48</v>
      </c>
      <c r="AR11" s="172">
        <v>1</v>
      </c>
      <c r="AS11" s="172">
        <v>153</v>
      </c>
      <c r="AT11" s="174">
        <f t="shared" ref="AT11:AT20" si="30">SUM(AR11:AS11)</f>
        <v>154</v>
      </c>
      <c r="AU11" s="172">
        <v>106</v>
      </c>
      <c r="AV11" s="172">
        <v>70</v>
      </c>
      <c r="AW11" s="172">
        <v>1</v>
      </c>
      <c r="AX11" s="172">
        <v>74</v>
      </c>
      <c r="AY11" s="172">
        <v>60</v>
      </c>
      <c r="AZ11" s="172">
        <v>1</v>
      </c>
      <c r="BA11" s="172">
        <v>52</v>
      </c>
      <c r="BB11" s="172">
        <v>111</v>
      </c>
      <c r="BC11" s="172">
        <v>8</v>
      </c>
      <c r="BD11" s="173">
        <f>SUM(AU11:BC11)</f>
        <v>483</v>
      </c>
      <c r="BE11" s="172">
        <v>69</v>
      </c>
      <c r="BF11" s="174">
        <f t="shared" si="14"/>
        <v>754</v>
      </c>
      <c r="BG11" s="172">
        <v>61</v>
      </c>
      <c r="BH11" s="172">
        <v>11</v>
      </c>
      <c r="BI11" s="172">
        <v>53</v>
      </c>
      <c r="BJ11" s="172">
        <v>40</v>
      </c>
      <c r="BK11" s="172">
        <v>34</v>
      </c>
      <c r="BL11" s="172">
        <v>65</v>
      </c>
      <c r="BM11" s="172">
        <v>3</v>
      </c>
      <c r="BN11" s="172">
        <v>41</v>
      </c>
      <c r="BO11" s="172">
        <v>35</v>
      </c>
      <c r="BP11" s="173">
        <f>SUM(BM11:BO11)</f>
        <v>79</v>
      </c>
      <c r="BQ11" s="174">
        <f>BG11+BH11+BI11+BJ11+BK11+BL11+BP11</f>
        <v>343</v>
      </c>
      <c r="BR11" s="172">
        <v>13</v>
      </c>
      <c r="BS11" s="172">
        <v>14</v>
      </c>
      <c r="BT11" s="172">
        <v>0</v>
      </c>
      <c r="BU11" s="172">
        <v>13</v>
      </c>
      <c r="BV11" s="172">
        <v>5</v>
      </c>
      <c r="BW11" s="172">
        <v>23</v>
      </c>
      <c r="BX11" s="173">
        <f>SUM(BU11:BW11)</f>
        <v>41</v>
      </c>
      <c r="BY11" s="172">
        <v>18</v>
      </c>
      <c r="BZ11" s="172">
        <v>19</v>
      </c>
      <c r="CA11" s="172">
        <v>0</v>
      </c>
      <c r="CB11" s="172">
        <v>10</v>
      </c>
      <c r="CC11" s="172">
        <v>0</v>
      </c>
      <c r="CD11" s="172">
        <v>9</v>
      </c>
      <c r="CE11" s="173">
        <f t="shared" si="16"/>
        <v>38</v>
      </c>
      <c r="CF11" s="172">
        <v>35</v>
      </c>
      <c r="CG11" s="172">
        <v>1</v>
      </c>
      <c r="CH11" s="172">
        <v>8</v>
      </c>
      <c r="CI11" s="172">
        <v>7</v>
      </c>
      <c r="CJ11" s="172">
        <v>0</v>
      </c>
      <c r="CK11" s="172">
        <v>2</v>
      </c>
      <c r="CL11" s="173">
        <f t="shared" si="17"/>
        <v>18</v>
      </c>
      <c r="CM11" s="172">
        <v>5</v>
      </c>
      <c r="CN11" s="173">
        <f t="shared" si="18"/>
        <v>182</v>
      </c>
      <c r="CO11" s="172">
        <v>39</v>
      </c>
      <c r="CP11" s="172">
        <v>20</v>
      </c>
      <c r="CQ11" s="172">
        <v>7</v>
      </c>
      <c r="CR11" s="173">
        <f t="shared" ref="CR11:CR20" si="31">SUM(CP11:CQ11)</f>
        <v>27</v>
      </c>
      <c r="CS11" s="172">
        <v>33</v>
      </c>
      <c r="CT11" s="172">
        <v>44</v>
      </c>
      <c r="CU11" s="172">
        <v>10</v>
      </c>
      <c r="CV11" s="172">
        <v>13</v>
      </c>
      <c r="CW11" s="173">
        <f t="shared" si="19"/>
        <v>23</v>
      </c>
      <c r="CX11" s="172">
        <v>19</v>
      </c>
      <c r="CY11" s="173">
        <f t="shared" ref="CY11:CY20" si="32">CO11+CR11+CS11+CT11+CW11+CX11</f>
        <v>185</v>
      </c>
      <c r="CZ11" s="172">
        <v>0</v>
      </c>
      <c r="DA11" s="172">
        <v>50</v>
      </c>
      <c r="DB11" s="172">
        <f>299+19</f>
        <v>318</v>
      </c>
      <c r="DC11" s="173">
        <f t="shared" ref="DC11:DC20" si="33">SUM(CZ11:DB11)</f>
        <v>368</v>
      </c>
      <c r="DD11" s="172">
        <v>3</v>
      </c>
      <c r="DE11" s="172">
        <v>0</v>
      </c>
      <c r="DF11" s="172">
        <f>230+10</f>
        <v>240</v>
      </c>
      <c r="DG11" s="172">
        <v>4</v>
      </c>
      <c r="DH11" s="172">
        <f>42+2</f>
        <v>44</v>
      </c>
      <c r="DI11" s="172">
        <f>89+22</f>
        <v>111</v>
      </c>
      <c r="DJ11" s="172">
        <v>1</v>
      </c>
      <c r="DK11" s="172">
        <v>134</v>
      </c>
      <c r="DL11" s="172">
        <v>1</v>
      </c>
      <c r="DM11" s="173">
        <f t="shared" si="20"/>
        <v>535</v>
      </c>
      <c r="DN11" s="173">
        <f>DC11+DD11+DM11</f>
        <v>906</v>
      </c>
      <c r="DO11" s="172">
        <v>57</v>
      </c>
      <c r="DP11" s="172">
        <v>62</v>
      </c>
      <c r="DQ11" s="172">
        <v>6</v>
      </c>
      <c r="DR11" s="173">
        <f t="shared" si="21"/>
        <v>68</v>
      </c>
      <c r="DS11" s="172">
        <f>48+5</f>
        <v>53</v>
      </c>
      <c r="DT11" s="172">
        <v>73</v>
      </c>
      <c r="DU11" s="173">
        <f t="shared" ref="DU11:DU20" si="34">DO11+DR11+DS11+DT11</f>
        <v>251</v>
      </c>
      <c r="DV11" s="172">
        <v>17</v>
      </c>
      <c r="DW11" s="173">
        <f t="shared" ref="DW11:DW19" si="35">SUM(DV11)</f>
        <v>17</v>
      </c>
      <c r="DX11" s="172">
        <v>27</v>
      </c>
      <c r="DY11" s="172">
        <f>126+5</f>
        <v>131</v>
      </c>
      <c r="DZ11" s="172">
        <v>5</v>
      </c>
      <c r="EA11" s="172">
        <v>4</v>
      </c>
      <c r="EB11" s="172">
        <v>12</v>
      </c>
      <c r="EC11" s="172">
        <v>7</v>
      </c>
      <c r="ED11" s="173">
        <f>SUM(DZ11:EC11)</f>
        <v>28</v>
      </c>
      <c r="EE11" s="172">
        <f>23+1</f>
        <v>24</v>
      </c>
      <c r="EF11" s="172">
        <v>131</v>
      </c>
      <c r="EG11" s="172">
        <v>5</v>
      </c>
      <c r="EH11" s="172">
        <v>4</v>
      </c>
      <c r="EI11" s="172">
        <v>1</v>
      </c>
      <c r="EJ11" s="172">
        <v>2</v>
      </c>
      <c r="EK11" s="172">
        <v>189</v>
      </c>
      <c r="EL11" s="172">
        <v>1</v>
      </c>
      <c r="EM11" s="172">
        <v>5</v>
      </c>
      <c r="EN11" s="172">
        <v>0</v>
      </c>
      <c r="EO11" s="172">
        <v>2</v>
      </c>
      <c r="EP11" s="173">
        <f t="shared" ref="EP11:EP20" si="36">SUM(EG11:EO11)</f>
        <v>209</v>
      </c>
      <c r="EQ11" s="174">
        <f t="shared" ref="EQ11:EQ20" si="37">DX11+DY11+ED11+EE11+EF11+EP11</f>
        <v>550</v>
      </c>
      <c r="ER11" s="172">
        <v>84</v>
      </c>
      <c r="ES11" s="173">
        <f t="shared" ref="ES11:ES19" si="38">SUM(ER11)</f>
        <v>84</v>
      </c>
      <c r="ET11" s="172">
        <v>9</v>
      </c>
      <c r="EU11" s="172">
        <v>2</v>
      </c>
      <c r="EV11" s="172">
        <v>58</v>
      </c>
      <c r="EW11" s="172">
        <v>31</v>
      </c>
      <c r="EX11" s="172">
        <v>5</v>
      </c>
      <c r="EY11" s="172">
        <v>50</v>
      </c>
      <c r="EZ11" s="172">
        <v>1</v>
      </c>
      <c r="FA11" s="172">
        <v>53</v>
      </c>
      <c r="FB11" s="172">
        <v>1</v>
      </c>
      <c r="FC11" s="172">
        <v>1</v>
      </c>
      <c r="FD11" s="172">
        <v>2</v>
      </c>
      <c r="FE11" s="172">
        <v>25</v>
      </c>
      <c r="FF11" s="172">
        <v>2</v>
      </c>
      <c r="FG11" s="172">
        <v>68</v>
      </c>
      <c r="FH11" s="172">
        <v>4</v>
      </c>
      <c r="FI11" s="172">
        <v>38</v>
      </c>
      <c r="FJ11" s="173">
        <f t="shared" si="22"/>
        <v>339</v>
      </c>
      <c r="FK11" s="174">
        <f t="shared" ref="FK11:FK20" si="39">ET11+EU11+FJ11</f>
        <v>350</v>
      </c>
      <c r="FL11" s="172">
        <v>77</v>
      </c>
      <c r="FM11" s="172">
        <v>46</v>
      </c>
      <c r="FN11" s="172">
        <v>421</v>
      </c>
      <c r="FO11" s="172">
        <v>1</v>
      </c>
      <c r="FP11" s="172">
        <v>52</v>
      </c>
      <c r="FQ11" s="172">
        <v>29</v>
      </c>
      <c r="FR11" s="172">
        <v>45</v>
      </c>
      <c r="FS11" s="173">
        <f t="shared" si="23"/>
        <v>127</v>
      </c>
      <c r="FT11" s="172">
        <v>20</v>
      </c>
      <c r="FU11" s="172">
        <v>8</v>
      </c>
      <c r="FV11" s="173">
        <f t="shared" si="24"/>
        <v>28</v>
      </c>
      <c r="FW11" s="174">
        <f t="shared" si="25"/>
        <v>699</v>
      </c>
      <c r="FX11" s="172">
        <f>65+2</f>
        <v>67</v>
      </c>
      <c r="FY11" s="172">
        <v>49</v>
      </c>
      <c r="FZ11" s="172">
        <f>27+1</f>
        <v>28</v>
      </c>
      <c r="GA11" s="172">
        <v>31</v>
      </c>
      <c r="GB11" s="172">
        <f t="shared" ref="GB11:GB20" si="40">SUM(FZ11:GA11)</f>
        <v>59</v>
      </c>
      <c r="GC11" s="172">
        <v>1</v>
      </c>
      <c r="GD11" s="172">
        <v>24</v>
      </c>
      <c r="GE11" s="173">
        <f t="shared" si="26"/>
        <v>200</v>
      </c>
    </row>
    <row r="12" spans="1:187" ht="30" customHeight="1" x14ac:dyDescent="0.4">
      <c r="A12" s="183">
        <v>5</v>
      </c>
      <c r="B12" s="170" t="s">
        <v>274</v>
      </c>
      <c r="C12" s="171">
        <f t="shared" si="5"/>
        <v>179</v>
      </c>
      <c r="D12" s="172">
        <v>0</v>
      </c>
      <c r="E12" s="172">
        <f>2-1</f>
        <v>1</v>
      </c>
      <c r="F12" s="173">
        <f t="shared" si="27"/>
        <v>1</v>
      </c>
      <c r="G12" s="172">
        <v>0</v>
      </c>
      <c r="H12" s="172">
        <v>1</v>
      </c>
      <c r="I12" s="172">
        <v>1</v>
      </c>
      <c r="J12" s="172">
        <v>0</v>
      </c>
      <c r="K12" s="172">
        <v>1</v>
      </c>
      <c r="L12" s="172">
        <v>0</v>
      </c>
      <c r="M12" s="173">
        <f t="shared" si="6"/>
        <v>4</v>
      </c>
      <c r="N12" s="172">
        <v>0</v>
      </c>
      <c r="O12" s="172">
        <v>0</v>
      </c>
      <c r="P12" s="173">
        <f t="shared" si="28"/>
        <v>0</v>
      </c>
      <c r="Q12" s="172">
        <v>4</v>
      </c>
      <c r="R12" s="172">
        <v>0</v>
      </c>
      <c r="S12" s="172">
        <v>0</v>
      </c>
      <c r="T12" s="173">
        <f t="shared" si="7"/>
        <v>0</v>
      </c>
      <c r="U12" s="172">
        <v>0</v>
      </c>
      <c r="V12" s="172">
        <v>0</v>
      </c>
      <c r="W12" s="172">
        <v>0</v>
      </c>
      <c r="X12" s="173">
        <f t="shared" si="8"/>
        <v>0</v>
      </c>
      <c r="Y12" s="172">
        <v>0</v>
      </c>
      <c r="Z12" s="172">
        <v>0</v>
      </c>
      <c r="AA12" s="173">
        <f t="shared" si="9"/>
        <v>0</v>
      </c>
      <c r="AB12" s="172">
        <v>0</v>
      </c>
      <c r="AC12" s="172">
        <v>0</v>
      </c>
      <c r="AD12" s="172">
        <v>0</v>
      </c>
      <c r="AE12" s="173">
        <f t="shared" si="10"/>
        <v>0</v>
      </c>
      <c r="AF12" s="172">
        <v>3</v>
      </c>
      <c r="AG12" s="172">
        <v>0</v>
      </c>
      <c r="AH12" s="172">
        <v>0</v>
      </c>
      <c r="AI12" s="172">
        <v>0</v>
      </c>
      <c r="AJ12" s="173">
        <f t="shared" si="11"/>
        <v>0</v>
      </c>
      <c r="AK12" s="172">
        <v>0</v>
      </c>
      <c r="AL12" s="172">
        <v>0</v>
      </c>
      <c r="AM12" s="173">
        <f t="shared" si="12"/>
        <v>0</v>
      </c>
      <c r="AN12" s="172">
        <v>0</v>
      </c>
      <c r="AO12" s="173">
        <f t="shared" ref="AO12:AO20" si="41">AJ12+AM12+AN12</f>
        <v>0</v>
      </c>
      <c r="AP12" s="173">
        <f t="shared" si="29"/>
        <v>7</v>
      </c>
      <c r="AQ12" s="172">
        <v>0</v>
      </c>
      <c r="AR12" s="172">
        <v>1</v>
      </c>
      <c r="AS12" s="172">
        <v>4</v>
      </c>
      <c r="AT12" s="173">
        <f t="shared" si="30"/>
        <v>5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  <c r="BA12" s="172">
        <v>1</v>
      </c>
      <c r="BB12" s="172">
        <v>0</v>
      </c>
      <c r="BC12" s="172">
        <v>0</v>
      </c>
      <c r="BD12" s="173">
        <f t="shared" si="13"/>
        <v>1</v>
      </c>
      <c r="BE12" s="172">
        <v>2</v>
      </c>
      <c r="BF12" s="173">
        <f t="shared" si="14"/>
        <v>8</v>
      </c>
      <c r="BG12" s="172">
        <v>7</v>
      </c>
      <c r="BH12" s="172">
        <v>0</v>
      </c>
      <c r="BI12" s="172">
        <v>1</v>
      </c>
      <c r="BJ12" s="172">
        <v>3</v>
      </c>
      <c r="BK12" s="172">
        <v>0</v>
      </c>
      <c r="BL12" s="172">
        <v>4</v>
      </c>
      <c r="BM12" s="172">
        <v>0</v>
      </c>
      <c r="BN12" s="172">
        <v>1</v>
      </c>
      <c r="BO12" s="172">
        <v>1</v>
      </c>
      <c r="BP12" s="173">
        <f t="shared" ref="BP12:BP20" si="42">SUM(BM12:BO12)</f>
        <v>2</v>
      </c>
      <c r="BQ12" s="174">
        <f t="shared" ref="BQ12:BQ20" si="43">BG12+BH12+BI12+BJ12+BK12+BL12+BP12</f>
        <v>17</v>
      </c>
      <c r="BR12" s="172">
        <v>0</v>
      </c>
      <c r="BS12" s="172">
        <v>4</v>
      </c>
      <c r="BT12" s="172">
        <v>1</v>
      </c>
      <c r="BU12" s="172">
        <v>0</v>
      </c>
      <c r="BV12" s="172">
        <v>1</v>
      </c>
      <c r="BW12" s="172">
        <v>7</v>
      </c>
      <c r="BX12" s="173">
        <f t="shared" si="15"/>
        <v>8</v>
      </c>
      <c r="BY12" s="172">
        <v>1</v>
      </c>
      <c r="BZ12" s="172">
        <v>1</v>
      </c>
      <c r="CA12" s="172">
        <v>0</v>
      </c>
      <c r="CB12" s="172">
        <v>0</v>
      </c>
      <c r="CC12" s="172">
        <v>0</v>
      </c>
      <c r="CD12" s="172">
        <v>2</v>
      </c>
      <c r="CE12" s="173">
        <f t="shared" si="16"/>
        <v>3</v>
      </c>
      <c r="CF12" s="172">
        <v>0</v>
      </c>
      <c r="CG12" s="172">
        <v>0</v>
      </c>
      <c r="CH12" s="172">
        <v>0</v>
      </c>
      <c r="CI12" s="172">
        <v>0</v>
      </c>
      <c r="CJ12" s="172">
        <v>0</v>
      </c>
      <c r="CK12" s="172">
        <v>0</v>
      </c>
      <c r="CL12" s="173">
        <f t="shared" si="17"/>
        <v>0</v>
      </c>
      <c r="CM12" s="172">
        <v>1</v>
      </c>
      <c r="CN12" s="173">
        <f t="shared" si="18"/>
        <v>18</v>
      </c>
      <c r="CO12" s="172">
        <v>2</v>
      </c>
      <c r="CP12" s="172">
        <v>0</v>
      </c>
      <c r="CQ12" s="172">
        <v>3</v>
      </c>
      <c r="CR12" s="173">
        <f t="shared" si="31"/>
        <v>3</v>
      </c>
      <c r="CS12" s="172">
        <v>1</v>
      </c>
      <c r="CT12" s="172">
        <v>6</v>
      </c>
      <c r="CU12" s="172">
        <v>2</v>
      </c>
      <c r="CV12" s="172">
        <v>4</v>
      </c>
      <c r="CW12" s="173">
        <f t="shared" si="19"/>
        <v>6</v>
      </c>
      <c r="CX12" s="172">
        <v>1</v>
      </c>
      <c r="CY12" s="173">
        <f t="shared" si="32"/>
        <v>19</v>
      </c>
      <c r="CZ12" s="172">
        <v>0</v>
      </c>
      <c r="DA12" s="172">
        <v>4</v>
      </c>
      <c r="DB12" s="172">
        <f>40-19</f>
        <v>21</v>
      </c>
      <c r="DC12" s="173">
        <f t="shared" si="33"/>
        <v>25</v>
      </c>
      <c r="DD12" s="172">
        <v>0</v>
      </c>
      <c r="DE12" s="172">
        <v>0</v>
      </c>
      <c r="DF12" s="172">
        <f>19-10</f>
        <v>9</v>
      </c>
      <c r="DG12" s="172">
        <v>0</v>
      </c>
      <c r="DH12" s="172">
        <f>8-2</f>
        <v>6</v>
      </c>
      <c r="DI12" s="172">
        <f>28-22</f>
        <v>6</v>
      </c>
      <c r="DJ12" s="172">
        <v>0</v>
      </c>
      <c r="DK12" s="172">
        <v>4</v>
      </c>
      <c r="DL12" s="172">
        <v>0</v>
      </c>
      <c r="DM12" s="173">
        <f t="shared" si="20"/>
        <v>25</v>
      </c>
      <c r="DN12" s="173">
        <f t="shared" ref="DN12:DN17" si="44">DC12+DD12+DM12</f>
        <v>50</v>
      </c>
      <c r="DO12" s="172">
        <v>2</v>
      </c>
      <c r="DP12" s="172">
        <v>4</v>
      </c>
      <c r="DQ12" s="172">
        <v>0</v>
      </c>
      <c r="DR12" s="173">
        <f t="shared" si="21"/>
        <v>4</v>
      </c>
      <c r="DS12" s="172">
        <f>10-5</f>
        <v>5</v>
      </c>
      <c r="DT12" s="172">
        <v>5</v>
      </c>
      <c r="DU12" s="173">
        <f t="shared" si="34"/>
        <v>16</v>
      </c>
      <c r="DV12" s="172">
        <v>0</v>
      </c>
      <c r="DW12" s="173">
        <f t="shared" si="35"/>
        <v>0</v>
      </c>
      <c r="DX12" s="172">
        <v>2</v>
      </c>
      <c r="DY12" s="172">
        <f>11-5</f>
        <v>6</v>
      </c>
      <c r="DZ12" s="172">
        <v>0</v>
      </c>
      <c r="EA12" s="172">
        <v>0</v>
      </c>
      <c r="EB12" s="172">
        <v>1</v>
      </c>
      <c r="EC12" s="172">
        <v>0</v>
      </c>
      <c r="ED12" s="173">
        <f t="shared" ref="ED12:ED17" si="45">SUM(DZ12:EC12)</f>
        <v>1</v>
      </c>
      <c r="EE12" s="172">
        <f>1-1</f>
        <v>0</v>
      </c>
      <c r="EF12" s="172">
        <v>3</v>
      </c>
      <c r="EG12" s="172">
        <v>0</v>
      </c>
      <c r="EH12" s="172">
        <v>0</v>
      </c>
      <c r="EI12" s="172">
        <v>0</v>
      </c>
      <c r="EJ12" s="172">
        <v>0</v>
      </c>
      <c r="EK12" s="172">
        <v>2</v>
      </c>
      <c r="EL12" s="172">
        <v>0</v>
      </c>
      <c r="EM12" s="172">
        <v>2</v>
      </c>
      <c r="EN12" s="172">
        <v>0</v>
      </c>
      <c r="EO12" s="172">
        <v>0</v>
      </c>
      <c r="EP12" s="173">
        <f t="shared" si="36"/>
        <v>4</v>
      </c>
      <c r="EQ12" s="173">
        <f t="shared" si="37"/>
        <v>16</v>
      </c>
      <c r="ER12" s="172">
        <v>3</v>
      </c>
      <c r="ES12" s="173">
        <f t="shared" si="38"/>
        <v>3</v>
      </c>
      <c r="ET12" s="172">
        <v>0</v>
      </c>
      <c r="EU12" s="172">
        <v>0</v>
      </c>
      <c r="EV12" s="172">
        <v>0</v>
      </c>
      <c r="EW12" s="172">
        <v>0</v>
      </c>
      <c r="EX12" s="172">
        <v>0</v>
      </c>
      <c r="EY12" s="172">
        <v>0</v>
      </c>
      <c r="EZ12" s="172">
        <v>0</v>
      </c>
      <c r="FA12" s="172">
        <v>0</v>
      </c>
      <c r="FB12" s="172">
        <v>0</v>
      </c>
      <c r="FC12" s="172">
        <v>0</v>
      </c>
      <c r="FD12" s="172">
        <v>0</v>
      </c>
      <c r="FE12" s="172">
        <v>1</v>
      </c>
      <c r="FF12" s="172">
        <v>0</v>
      </c>
      <c r="FG12" s="172">
        <v>0</v>
      </c>
      <c r="FH12" s="172">
        <v>0</v>
      </c>
      <c r="FI12" s="172">
        <v>0</v>
      </c>
      <c r="FJ12" s="173">
        <f t="shared" si="22"/>
        <v>1</v>
      </c>
      <c r="FK12" s="173">
        <f t="shared" si="39"/>
        <v>1</v>
      </c>
      <c r="FL12" s="172">
        <v>2</v>
      </c>
      <c r="FM12" s="172">
        <v>3</v>
      </c>
      <c r="FN12" s="172">
        <v>6</v>
      </c>
      <c r="FO12" s="172">
        <v>0</v>
      </c>
      <c r="FP12" s="172">
        <v>2</v>
      </c>
      <c r="FQ12" s="172">
        <v>2</v>
      </c>
      <c r="FR12" s="172">
        <v>0</v>
      </c>
      <c r="FS12" s="173">
        <f t="shared" si="23"/>
        <v>4</v>
      </c>
      <c r="FT12" s="172">
        <v>0</v>
      </c>
      <c r="FU12" s="172">
        <v>0</v>
      </c>
      <c r="FV12" s="173">
        <f t="shared" si="24"/>
        <v>0</v>
      </c>
      <c r="FW12" s="173">
        <f t="shared" si="25"/>
        <v>15</v>
      </c>
      <c r="FX12" s="172">
        <f>5-2</f>
        <v>3</v>
      </c>
      <c r="FY12" s="172">
        <v>1</v>
      </c>
      <c r="FZ12" s="172">
        <f>2-1</f>
        <v>1</v>
      </c>
      <c r="GA12" s="172">
        <v>0</v>
      </c>
      <c r="GB12" s="172">
        <f t="shared" si="40"/>
        <v>1</v>
      </c>
      <c r="GC12" s="172">
        <v>0</v>
      </c>
      <c r="GD12" s="172">
        <v>0</v>
      </c>
      <c r="GE12" s="173">
        <f t="shared" si="26"/>
        <v>5</v>
      </c>
    </row>
    <row r="13" spans="1:187" ht="30" customHeight="1" x14ac:dyDescent="0.4">
      <c r="A13" s="184">
        <v>6</v>
      </c>
      <c r="B13" s="185" t="s">
        <v>275</v>
      </c>
      <c r="C13" s="186">
        <f t="shared" si="5"/>
        <v>25</v>
      </c>
      <c r="D13" s="187">
        <v>0</v>
      </c>
      <c r="E13" s="187">
        <v>0</v>
      </c>
      <c r="F13" s="173">
        <f t="shared" si="27"/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73">
        <f t="shared" si="6"/>
        <v>0</v>
      </c>
      <c r="N13" s="187">
        <v>1</v>
      </c>
      <c r="O13" s="187">
        <v>0</v>
      </c>
      <c r="P13" s="173">
        <f t="shared" si="28"/>
        <v>1</v>
      </c>
      <c r="Q13" s="187">
        <v>11</v>
      </c>
      <c r="R13" s="187">
        <v>0</v>
      </c>
      <c r="S13" s="187">
        <v>0</v>
      </c>
      <c r="T13" s="173">
        <f t="shared" si="7"/>
        <v>0</v>
      </c>
      <c r="U13" s="187">
        <v>0</v>
      </c>
      <c r="V13" s="187">
        <v>0</v>
      </c>
      <c r="W13" s="187">
        <v>0</v>
      </c>
      <c r="X13" s="173">
        <f t="shared" si="8"/>
        <v>0</v>
      </c>
      <c r="Y13" s="187">
        <v>0</v>
      </c>
      <c r="Z13" s="187">
        <v>0</v>
      </c>
      <c r="AA13" s="173">
        <f t="shared" si="9"/>
        <v>0</v>
      </c>
      <c r="AB13" s="187">
        <v>0</v>
      </c>
      <c r="AC13" s="187">
        <v>0</v>
      </c>
      <c r="AD13" s="187">
        <v>0</v>
      </c>
      <c r="AE13" s="173">
        <f t="shared" si="10"/>
        <v>0</v>
      </c>
      <c r="AF13" s="187">
        <v>0</v>
      </c>
      <c r="AG13" s="187">
        <v>0</v>
      </c>
      <c r="AH13" s="187">
        <v>0</v>
      </c>
      <c r="AI13" s="187">
        <v>0</v>
      </c>
      <c r="AJ13" s="173">
        <f t="shared" si="11"/>
        <v>0</v>
      </c>
      <c r="AK13" s="187">
        <v>0</v>
      </c>
      <c r="AL13" s="187">
        <v>0</v>
      </c>
      <c r="AM13" s="173">
        <f t="shared" si="12"/>
        <v>0</v>
      </c>
      <c r="AN13" s="187">
        <v>0</v>
      </c>
      <c r="AO13" s="173">
        <f t="shared" si="41"/>
        <v>0</v>
      </c>
      <c r="AP13" s="173">
        <f t="shared" si="29"/>
        <v>12</v>
      </c>
      <c r="AQ13" s="187">
        <v>0</v>
      </c>
      <c r="AR13" s="187">
        <v>0</v>
      </c>
      <c r="AS13" s="187">
        <v>0</v>
      </c>
      <c r="AT13" s="173">
        <f t="shared" si="30"/>
        <v>0</v>
      </c>
      <c r="AU13" s="187">
        <v>0</v>
      </c>
      <c r="AV13" s="187">
        <v>0</v>
      </c>
      <c r="AW13" s="187">
        <v>0</v>
      </c>
      <c r="AX13" s="187">
        <v>0</v>
      </c>
      <c r="AY13" s="187">
        <v>1</v>
      </c>
      <c r="AZ13" s="187">
        <v>0</v>
      </c>
      <c r="BA13" s="187">
        <v>0</v>
      </c>
      <c r="BB13" s="187">
        <v>0</v>
      </c>
      <c r="BC13" s="187">
        <v>0</v>
      </c>
      <c r="BD13" s="173">
        <f t="shared" si="13"/>
        <v>1</v>
      </c>
      <c r="BE13" s="187">
        <v>0</v>
      </c>
      <c r="BF13" s="173">
        <f t="shared" si="14"/>
        <v>1</v>
      </c>
      <c r="BG13" s="187">
        <v>0</v>
      </c>
      <c r="BH13" s="187">
        <v>0</v>
      </c>
      <c r="BI13" s="187">
        <v>0</v>
      </c>
      <c r="BJ13" s="187">
        <v>0</v>
      </c>
      <c r="BK13" s="187">
        <v>0</v>
      </c>
      <c r="BL13" s="187">
        <v>0</v>
      </c>
      <c r="BM13" s="187">
        <v>0</v>
      </c>
      <c r="BN13" s="187">
        <v>0</v>
      </c>
      <c r="BO13" s="187">
        <v>0</v>
      </c>
      <c r="BP13" s="173">
        <f t="shared" si="42"/>
        <v>0</v>
      </c>
      <c r="BQ13" s="174">
        <f t="shared" si="43"/>
        <v>0</v>
      </c>
      <c r="BR13" s="187">
        <v>0</v>
      </c>
      <c r="BS13" s="187">
        <v>0</v>
      </c>
      <c r="BT13" s="187">
        <v>0</v>
      </c>
      <c r="BU13" s="187">
        <v>0</v>
      </c>
      <c r="BV13" s="187">
        <v>0</v>
      </c>
      <c r="BW13" s="187">
        <v>1</v>
      </c>
      <c r="BX13" s="173">
        <f t="shared" si="15"/>
        <v>1</v>
      </c>
      <c r="BY13" s="187">
        <v>0</v>
      </c>
      <c r="BZ13" s="187">
        <v>2</v>
      </c>
      <c r="CA13" s="187">
        <v>0</v>
      </c>
      <c r="CB13" s="187">
        <v>0</v>
      </c>
      <c r="CC13" s="187">
        <v>0</v>
      </c>
      <c r="CD13" s="187">
        <v>0</v>
      </c>
      <c r="CE13" s="173">
        <f t="shared" si="16"/>
        <v>2</v>
      </c>
      <c r="CF13" s="187">
        <v>0</v>
      </c>
      <c r="CG13" s="187">
        <v>0</v>
      </c>
      <c r="CH13" s="187">
        <v>0</v>
      </c>
      <c r="CI13" s="187">
        <v>1</v>
      </c>
      <c r="CJ13" s="187">
        <v>0</v>
      </c>
      <c r="CK13" s="187">
        <v>0</v>
      </c>
      <c r="CL13" s="173">
        <f t="shared" si="17"/>
        <v>1</v>
      </c>
      <c r="CM13" s="187">
        <v>0</v>
      </c>
      <c r="CN13" s="173">
        <f t="shared" si="18"/>
        <v>4</v>
      </c>
      <c r="CO13" s="187">
        <v>0</v>
      </c>
      <c r="CP13" s="187">
        <v>0</v>
      </c>
      <c r="CQ13" s="187">
        <v>0</v>
      </c>
      <c r="CR13" s="173">
        <f t="shared" si="31"/>
        <v>0</v>
      </c>
      <c r="CS13" s="187">
        <v>0</v>
      </c>
      <c r="CT13" s="187">
        <v>0</v>
      </c>
      <c r="CU13" s="187">
        <v>0</v>
      </c>
      <c r="CV13" s="187">
        <v>0</v>
      </c>
      <c r="CW13" s="173">
        <f t="shared" si="19"/>
        <v>0</v>
      </c>
      <c r="CX13" s="187">
        <v>0</v>
      </c>
      <c r="CY13" s="173">
        <f t="shared" si="32"/>
        <v>0</v>
      </c>
      <c r="CZ13" s="187">
        <v>0</v>
      </c>
      <c r="DA13" s="187">
        <v>0</v>
      </c>
      <c r="DB13" s="187">
        <v>0</v>
      </c>
      <c r="DC13" s="173">
        <f t="shared" si="33"/>
        <v>0</v>
      </c>
      <c r="DD13" s="187">
        <v>0</v>
      </c>
      <c r="DE13" s="187">
        <v>1</v>
      </c>
      <c r="DF13" s="187">
        <v>2</v>
      </c>
      <c r="DG13" s="187">
        <v>0</v>
      </c>
      <c r="DH13" s="187">
        <v>0</v>
      </c>
      <c r="DI13" s="187">
        <v>0</v>
      </c>
      <c r="DJ13" s="187">
        <v>0</v>
      </c>
      <c r="DK13" s="187">
        <v>0</v>
      </c>
      <c r="DL13" s="187">
        <v>0</v>
      </c>
      <c r="DM13" s="173">
        <f t="shared" si="20"/>
        <v>3</v>
      </c>
      <c r="DN13" s="173">
        <f t="shared" si="44"/>
        <v>3</v>
      </c>
      <c r="DO13" s="187">
        <v>0</v>
      </c>
      <c r="DP13" s="187">
        <v>0</v>
      </c>
      <c r="DQ13" s="187">
        <v>0</v>
      </c>
      <c r="DR13" s="173">
        <f t="shared" si="21"/>
        <v>0</v>
      </c>
      <c r="DS13" s="187">
        <v>0</v>
      </c>
      <c r="DT13" s="187">
        <v>0</v>
      </c>
      <c r="DU13" s="173">
        <f t="shared" si="34"/>
        <v>0</v>
      </c>
      <c r="DV13" s="187">
        <v>0</v>
      </c>
      <c r="DW13" s="173">
        <f t="shared" si="35"/>
        <v>0</v>
      </c>
      <c r="DX13" s="187">
        <v>0</v>
      </c>
      <c r="DY13" s="187">
        <v>0</v>
      </c>
      <c r="DZ13" s="187">
        <v>0</v>
      </c>
      <c r="EA13" s="187">
        <v>0</v>
      </c>
      <c r="EB13" s="187">
        <v>0</v>
      </c>
      <c r="EC13" s="187">
        <v>0</v>
      </c>
      <c r="ED13" s="173">
        <f t="shared" si="45"/>
        <v>0</v>
      </c>
      <c r="EE13" s="187">
        <v>0</v>
      </c>
      <c r="EF13" s="187">
        <v>0</v>
      </c>
      <c r="EG13" s="187">
        <v>0</v>
      </c>
      <c r="EH13" s="187">
        <v>0</v>
      </c>
      <c r="EI13" s="187">
        <v>0</v>
      </c>
      <c r="EJ13" s="187">
        <v>0</v>
      </c>
      <c r="EK13" s="187">
        <v>0</v>
      </c>
      <c r="EL13" s="187">
        <v>0</v>
      </c>
      <c r="EM13" s="187">
        <v>0</v>
      </c>
      <c r="EN13" s="187">
        <v>0</v>
      </c>
      <c r="EO13" s="187">
        <v>0</v>
      </c>
      <c r="EP13" s="173">
        <f t="shared" si="36"/>
        <v>0</v>
      </c>
      <c r="EQ13" s="173">
        <f t="shared" si="37"/>
        <v>0</v>
      </c>
      <c r="ER13" s="187">
        <v>0</v>
      </c>
      <c r="ES13" s="173">
        <f t="shared" si="38"/>
        <v>0</v>
      </c>
      <c r="ET13" s="187">
        <v>0</v>
      </c>
      <c r="EU13" s="187">
        <v>0</v>
      </c>
      <c r="EV13" s="187">
        <v>0</v>
      </c>
      <c r="EW13" s="187">
        <v>0</v>
      </c>
      <c r="EX13" s="187">
        <v>0</v>
      </c>
      <c r="EY13" s="187">
        <v>0</v>
      </c>
      <c r="EZ13" s="187">
        <v>0</v>
      </c>
      <c r="FA13" s="187">
        <v>0</v>
      </c>
      <c r="FB13" s="187">
        <v>0</v>
      </c>
      <c r="FC13" s="187">
        <v>0</v>
      </c>
      <c r="FD13" s="187">
        <v>0</v>
      </c>
      <c r="FE13" s="187">
        <v>0</v>
      </c>
      <c r="FF13" s="187">
        <v>0</v>
      </c>
      <c r="FG13" s="187">
        <v>0</v>
      </c>
      <c r="FH13" s="187">
        <v>0</v>
      </c>
      <c r="FI13" s="187">
        <v>0</v>
      </c>
      <c r="FJ13" s="173">
        <f t="shared" si="22"/>
        <v>0</v>
      </c>
      <c r="FK13" s="173">
        <f t="shared" si="39"/>
        <v>0</v>
      </c>
      <c r="FL13" s="187">
        <v>0</v>
      </c>
      <c r="FM13" s="187">
        <v>0</v>
      </c>
      <c r="FN13" s="187">
        <v>0</v>
      </c>
      <c r="FO13" s="187">
        <v>0</v>
      </c>
      <c r="FP13" s="187">
        <v>1</v>
      </c>
      <c r="FQ13" s="187">
        <v>4</v>
      </c>
      <c r="FR13" s="187">
        <v>0</v>
      </c>
      <c r="FS13" s="173">
        <f t="shared" si="23"/>
        <v>5</v>
      </c>
      <c r="FT13" s="187">
        <v>0</v>
      </c>
      <c r="FU13" s="187">
        <v>0</v>
      </c>
      <c r="FV13" s="173">
        <f t="shared" si="24"/>
        <v>0</v>
      </c>
      <c r="FW13" s="173">
        <f t="shared" si="25"/>
        <v>5</v>
      </c>
      <c r="FX13" s="187">
        <v>0</v>
      </c>
      <c r="FY13" s="187">
        <v>0</v>
      </c>
      <c r="FZ13" s="187">
        <v>0</v>
      </c>
      <c r="GA13" s="187">
        <v>0</v>
      </c>
      <c r="GB13" s="187">
        <f t="shared" si="40"/>
        <v>0</v>
      </c>
      <c r="GC13" s="187">
        <v>0</v>
      </c>
      <c r="GD13" s="187">
        <v>0</v>
      </c>
      <c r="GE13" s="173">
        <f t="shared" si="26"/>
        <v>0</v>
      </c>
    </row>
    <row r="14" spans="1:187" ht="30" customHeight="1" x14ac:dyDescent="0.4">
      <c r="A14" s="184">
        <v>7</v>
      </c>
      <c r="B14" s="185" t="s">
        <v>276</v>
      </c>
      <c r="C14" s="186">
        <f t="shared" si="5"/>
        <v>27</v>
      </c>
      <c r="D14" s="187">
        <v>0</v>
      </c>
      <c r="E14" s="187">
        <v>0</v>
      </c>
      <c r="F14" s="173">
        <f t="shared" si="27"/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73">
        <f t="shared" si="6"/>
        <v>0</v>
      </c>
      <c r="N14" s="187">
        <v>0</v>
      </c>
      <c r="O14" s="187">
        <v>0</v>
      </c>
      <c r="P14" s="173">
        <f t="shared" si="28"/>
        <v>0</v>
      </c>
      <c r="Q14" s="187">
        <v>0</v>
      </c>
      <c r="R14" s="187">
        <v>0</v>
      </c>
      <c r="S14" s="187">
        <v>0</v>
      </c>
      <c r="T14" s="173">
        <f t="shared" si="7"/>
        <v>0</v>
      </c>
      <c r="U14" s="187">
        <v>0</v>
      </c>
      <c r="V14" s="187">
        <v>0</v>
      </c>
      <c r="W14" s="187">
        <v>0</v>
      </c>
      <c r="X14" s="173">
        <f t="shared" si="8"/>
        <v>0</v>
      </c>
      <c r="Y14" s="187">
        <v>0</v>
      </c>
      <c r="Z14" s="187">
        <v>0</v>
      </c>
      <c r="AA14" s="173">
        <f t="shared" si="9"/>
        <v>0</v>
      </c>
      <c r="AB14" s="187">
        <v>0</v>
      </c>
      <c r="AC14" s="187">
        <v>0</v>
      </c>
      <c r="AD14" s="187">
        <v>0</v>
      </c>
      <c r="AE14" s="173">
        <f t="shared" si="10"/>
        <v>0</v>
      </c>
      <c r="AF14" s="187">
        <v>1</v>
      </c>
      <c r="AG14" s="187">
        <v>0</v>
      </c>
      <c r="AH14" s="187">
        <v>0</v>
      </c>
      <c r="AI14" s="187">
        <v>0</v>
      </c>
      <c r="AJ14" s="173">
        <f t="shared" si="11"/>
        <v>0</v>
      </c>
      <c r="AK14" s="187">
        <v>0</v>
      </c>
      <c r="AL14" s="187">
        <v>0</v>
      </c>
      <c r="AM14" s="173">
        <f t="shared" si="12"/>
        <v>0</v>
      </c>
      <c r="AN14" s="187">
        <v>0</v>
      </c>
      <c r="AO14" s="173">
        <f t="shared" si="41"/>
        <v>0</v>
      </c>
      <c r="AP14" s="173">
        <f t="shared" si="29"/>
        <v>1</v>
      </c>
      <c r="AQ14" s="187">
        <v>2</v>
      </c>
      <c r="AR14" s="187">
        <v>0</v>
      </c>
      <c r="AS14" s="187">
        <v>0</v>
      </c>
      <c r="AT14" s="173">
        <f t="shared" si="30"/>
        <v>0</v>
      </c>
      <c r="AU14" s="187">
        <v>0</v>
      </c>
      <c r="AV14" s="187">
        <v>0</v>
      </c>
      <c r="AW14" s="187">
        <v>0</v>
      </c>
      <c r="AX14" s="187">
        <v>0</v>
      </c>
      <c r="AY14" s="187">
        <v>0</v>
      </c>
      <c r="AZ14" s="187">
        <v>0</v>
      </c>
      <c r="BA14" s="187">
        <v>0</v>
      </c>
      <c r="BB14" s="187">
        <v>0</v>
      </c>
      <c r="BC14" s="187">
        <v>0</v>
      </c>
      <c r="BD14" s="173">
        <f t="shared" si="13"/>
        <v>0</v>
      </c>
      <c r="BE14" s="187">
        <v>0</v>
      </c>
      <c r="BF14" s="173">
        <f t="shared" si="14"/>
        <v>2</v>
      </c>
      <c r="BG14" s="187">
        <v>0</v>
      </c>
      <c r="BH14" s="187">
        <v>0</v>
      </c>
      <c r="BI14" s="187">
        <v>0</v>
      </c>
      <c r="BJ14" s="187">
        <v>0</v>
      </c>
      <c r="BK14" s="187">
        <v>2</v>
      </c>
      <c r="BL14" s="187">
        <v>0</v>
      </c>
      <c r="BM14" s="187">
        <v>0</v>
      </c>
      <c r="BN14" s="187">
        <v>1</v>
      </c>
      <c r="BO14" s="187">
        <v>1</v>
      </c>
      <c r="BP14" s="173">
        <f t="shared" si="42"/>
        <v>2</v>
      </c>
      <c r="BQ14" s="174">
        <f t="shared" si="43"/>
        <v>4</v>
      </c>
      <c r="BR14" s="187">
        <v>0</v>
      </c>
      <c r="BS14" s="187">
        <v>0</v>
      </c>
      <c r="BT14" s="187">
        <v>0</v>
      </c>
      <c r="BU14" s="187">
        <v>1</v>
      </c>
      <c r="BV14" s="187">
        <v>0</v>
      </c>
      <c r="BW14" s="187">
        <v>2</v>
      </c>
      <c r="BX14" s="173">
        <f t="shared" si="15"/>
        <v>3</v>
      </c>
      <c r="BY14" s="187">
        <v>1</v>
      </c>
      <c r="BZ14" s="187">
        <v>0</v>
      </c>
      <c r="CA14" s="187">
        <v>0</v>
      </c>
      <c r="CB14" s="187">
        <v>0</v>
      </c>
      <c r="CC14" s="187">
        <v>0</v>
      </c>
      <c r="CD14" s="187">
        <v>0</v>
      </c>
      <c r="CE14" s="173">
        <f t="shared" si="16"/>
        <v>0</v>
      </c>
      <c r="CF14" s="187">
        <v>0</v>
      </c>
      <c r="CG14" s="187">
        <v>0</v>
      </c>
      <c r="CH14" s="187">
        <v>0</v>
      </c>
      <c r="CI14" s="187">
        <v>0</v>
      </c>
      <c r="CJ14" s="187">
        <v>0</v>
      </c>
      <c r="CK14" s="187">
        <v>0</v>
      </c>
      <c r="CL14" s="173">
        <f t="shared" si="17"/>
        <v>0</v>
      </c>
      <c r="CM14" s="187">
        <v>1</v>
      </c>
      <c r="CN14" s="173">
        <f t="shared" si="18"/>
        <v>5</v>
      </c>
      <c r="CO14" s="187">
        <v>0</v>
      </c>
      <c r="CP14" s="187">
        <v>0</v>
      </c>
      <c r="CQ14" s="187">
        <v>0</v>
      </c>
      <c r="CR14" s="173">
        <f t="shared" si="31"/>
        <v>0</v>
      </c>
      <c r="CS14" s="187">
        <v>0</v>
      </c>
      <c r="CT14" s="187">
        <v>0</v>
      </c>
      <c r="CU14" s="187">
        <v>0</v>
      </c>
      <c r="CV14" s="187">
        <v>0</v>
      </c>
      <c r="CW14" s="173">
        <f t="shared" si="19"/>
        <v>0</v>
      </c>
      <c r="CX14" s="187">
        <v>0</v>
      </c>
      <c r="CY14" s="173">
        <f t="shared" si="32"/>
        <v>0</v>
      </c>
      <c r="CZ14" s="187">
        <v>0</v>
      </c>
      <c r="DA14" s="187">
        <v>0</v>
      </c>
      <c r="DB14" s="187">
        <v>0</v>
      </c>
      <c r="DC14" s="173">
        <f t="shared" si="33"/>
        <v>0</v>
      </c>
      <c r="DD14" s="187">
        <v>0</v>
      </c>
      <c r="DE14" s="187">
        <v>0</v>
      </c>
      <c r="DF14" s="187">
        <v>2</v>
      </c>
      <c r="DG14" s="187">
        <v>0</v>
      </c>
      <c r="DH14" s="187">
        <v>0</v>
      </c>
      <c r="DI14" s="187">
        <v>0</v>
      </c>
      <c r="DJ14" s="187">
        <v>0</v>
      </c>
      <c r="DK14" s="187">
        <v>0</v>
      </c>
      <c r="DL14" s="187">
        <v>0</v>
      </c>
      <c r="DM14" s="173">
        <f t="shared" si="20"/>
        <v>2</v>
      </c>
      <c r="DN14" s="173">
        <f t="shared" si="44"/>
        <v>2</v>
      </c>
      <c r="DO14" s="187">
        <v>0</v>
      </c>
      <c r="DP14" s="187">
        <v>0</v>
      </c>
      <c r="DQ14" s="187">
        <v>0</v>
      </c>
      <c r="DR14" s="173">
        <f t="shared" si="21"/>
        <v>0</v>
      </c>
      <c r="DS14" s="187">
        <v>0</v>
      </c>
      <c r="DT14" s="187">
        <v>0</v>
      </c>
      <c r="DU14" s="173">
        <f t="shared" si="34"/>
        <v>0</v>
      </c>
      <c r="DV14" s="187">
        <v>0</v>
      </c>
      <c r="DW14" s="173">
        <f t="shared" si="35"/>
        <v>0</v>
      </c>
      <c r="DX14" s="187">
        <v>0</v>
      </c>
      <c r="DY14" s="187">
        <v>4</v>
      </c>
      <c r="DZ14" s="187">
        <v>0</v>
      </c>
      <c r="EA14" s="187">
        <v>0</v>
      </c>
      <c r="EB14" s="187">
        <v>0</v>
      </c>
      <c r="EC14" s="187">
        <v>0</v>
      </c>
      <c r="ED14" s="173">
        <f t="shared" si="45"/>
        <v>0</v>
      </c>
      <c r="EE14" s="187">
        <v>0</v>
      </c>
      <c r="EF14" s="187">
        <v>0</v>
      </c>
      <c r="EG14" s="187">
        <v>0</v>
      </c>
      <c r="EH14" s="187">
        <v>0</v>
      </c>
      <c r="EI14" s="187">
        <v>0</v>
      </c>
      <c r="EJ14" s="187">
        <v>0</v>
      </c>
      <c r="EK14" s="187">
        <v>2</v>
      </c>
      <c r="EL14" s="187">
        <v>0</v>
      </c>
      <c r="EM14" s="187">
        <v>0</v>
      </c>
      <c r="EN14" s="187">
        <v>0</v>
      </c>
      <c r="EO14" s="187">
        <v>0</v>
      </c>
      <c r="EP14" s="173">
        <f t="shared" si="36"/>
        <v>2</v>
      </c>
      <c r="EQ14" s="173">
        <f t="shared" si="37"/>
        <v>6</v>
      </c>
      <c r="ER14" s="187">
        <v>0</v>
      </c>
      <c r="ES14" s="173">
        <f t="shared" si="38"/>
        <v>0</v>
      </c>
      <c r="ET14" s="187">
        <v>0</v>
      </c>
      <c r="EU14" s="187">
        <v>0</v>
      </c>
      <c r="EV14" s="187">
        <v>0</v>
      </c>
      <c r="EW14" s="187">
        <v>0</v>
      </c>
      <c r="EX14" s="187">
        <v>0</v>
      </c>
      <c r="EY14" s="187">
        <v>0</v>
      </c>
      <c r="EZ14" s="187">
        <v>0</v>
      </c>
      <c r="FA14" s="187">
        <v>0</v>
      </c>
      <c r="FB14" s="187">
        <v>0</v>
      </c>
      <c r="FC14" s="187">
        <v>0</v>
      </c>
      <c r="FD14" s="187">
        <v>0</v>
      </c>
      <c r="FE14" s="187">
        <v>0</v>
      </c>
      <c r="FF14" s="187">
        <v>0</v>
      </c>
      <c r="FG14" s="187">
        <v>0</v>
      </c>
      <c r="FH14" s="187">
        <v>0</v>
      </c>
      <c r="FI14" s="187">
        <v>0</v>
      </c>
      <c r="FJ14" s="173">
        <f t="shared" si="22"/>
        <v>0</v>
      </c>
      <c r="FK14" s="173">
        <f t="shared" si="39"/>
        <v>0</v>
      </c>
      <c r="FL14" s="187">
        <v>0</v>
      </c>
      <c r="FM14" s="187">
        <v>2</v>
      </c>
      <c r="FN14" s="187">
        <v>2</v>
      </c>
      <c r="FO14" s="187">
        <v>0</v>
      </c>
      <c r="FP14" s="187">
        <v>2</v>
      </c>
      <c r="FQ14" s="187">
        <v>1</v>
      </c>
      <c r="FR14" s="187">
        <v>0</v>
      </c>
      <c r="FS14" s="173">
        <f t="shared" si="23"/>
        <v>3</v>
      </c>
      <c r="FT14" s="187">
        <v>0</v>
      </c>
      <c r="FU14" s="187">
        <v>0</v>
      </c>
      <c r="FV14" s="173">
        <f t="shared" si="24"/>
        <v>0</v>
      </c>
      <c r="FW14" s="173">
        <f t="shared" si="25"/>
        <v>7</v>
      </c>
      <c r="FX14" s="187">
        <v>0</v>
      </c>
      <c r="FY14" s="187">
        <v>0</v>
      </c>
      <c r="FZ14" s="187">
        <v>0</v>
      </c>
      <c r="GA14" s="187">
        <v>0</v>
      </c>
      <c r="GB14" s="187">
        <f t="shared" si="40"/>
        <v>0</v>
      </c>
      <c r="GC14" s="187">
        <v>0</v>
      </c>
      <c r="GD14" s="187">
        <v>0</v>
      </c>
      <c r="GE14" s="173">
        <f t="shared" si="26"/>
        <v>0</v>
      </c>
    </row>
    <row r="15" spans="1:187" ht="30" customHeight="1" x14ac:dyDescent="0.4">
      <c r="A15" s="184">
        <v>8</v>
      </c>
      <c r="B15" s="185" t="s">
        <v>277</v>
      </c>
      <c r="C15" s="186">
        <f t="shared" si="5"/>
        <v>170</v>
      </c>
      <c r="D15" s="187">
        <v>0</v>
      </c>
      <c r="E15" s="187">
        <v>0</v>
      </c>
      <c r="F15" s="173">
        <f>SUM(D15:E15)</f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73">
        <f t="shared" si="6"/>
        <v>0</v>
      </c>
      <c r="N15" s="187">
        <v>1</v>
      </c>
      <c r="O15" s="187">
        <v>0</v>
      </c>
      <c r="P15" s="173">
        <f t="shared" si="28"/>
        <v>1</v>
      </c>
      <c r="Q15" s="187">
        <v>1</v>
      </c>
      <c r="R15" s="187">
        <v>0</v>
      </c>
      <c r="S15" s="187">
        <v>0</v>
      </c>
      <c r="T15" s="173">
        <f t="shared" si="7"/>
        <v>0</v>
      </c>
      <c r="U15" s="187">
        <v>0</v>
      </c>
      <c r="V15" s="187">
        <v>0</v>
      </c>
      <c r="W15" s="187">
        <v>0</v>
      </c>
      <c r="X15" s="173">
        <f t="shared" si="8"/>
        <v>0</v>
      </c>
      <c r="Y15" s="187">
        <v>0</v>
      </c>
      <c r="Z15" s="187">
        <v>0</v>
      </c>
      <c r="AA15" s="173">
        <f t="shared" si="9"/>
        <v>0</v>
      </c>
      <c r="AB15" s="187">
        <v>0</v>
      </c>
      <c r="AC15" s="187">
        <v>0</v>
      </c>
      <c r="AD15" s="187">
        <v>0</v>
      </c>
      <c r="AE15" s="173">
        <v>0</v>
      </c>
      <c r="AF15" s="187">
        <v>2</v>
      </c>
      <c r="AG15" s="187">
        <v>0</v>
      </c>
      <c r="AH15" s="187">
        <v>0</v>
      </c>
      <c r="AI15" s="187">
        <v>0</v>
      </c>
      <c r="AJ15" s="173">
        <f t="shared" si="11"/>
        <v>0</v>
      </c>
      <c r="AK15" s="187">
        <v>0</v>
      </c>
      <c r="AL15" s="187">
        <v>0</v>
      </c>
      <c r="AM15" s="173">
        <f t="shared" si="12"/>
        <v>0</v>
      </c>
      <c r="AN15" s="187">
        <v>0</v>
      </c>
      <c r="AO15" s="173">
        <f t="shared" si="41"/>
        <v>0</v>
      </c>
      <c r="AP15" s="173">
        <f t="shared" si="29"/>
        <v>4</v>
      </c>
      <c r="AQ15" s="187">
        <v>0</v>
      </c>
      <c r="AR15" s="187">
        <v>0</v>
      </c>
      <c r="AS15" s="187">
        <v>9</v>
      </c>
      <c r="AT15" s="173">
        <f t="shared" si="30"/>
        <v>9</v>
      </c>
      <c r="AU15" s="187">
        <v>14</v>
      </c>
      <c r="AV15" s="187">
        <v>3</v>
      </c>
      <c r="AW15" s="187">
        <v>0</v>
      </c>
      <c r="AX15" s="187">
        <v>1</v>
      </c>
      <c r="AY15" s="187">
        <v>1</v>
      </c>
      <c r="AZ15" s="187">
        <v>0</v>
      </c>
      <c r="BA15" s="187">
        <v>1</v>
      </c>
      <c r="BB15" s="187">
        <v>9</v>
      </c>
      <c r="BC15" s="187">
        <v>0</v>
      </c>
      <c r="BD15" s="173">
        <f t="shared" si="13"/>
        <v>29</v>
      </c>
      <c r="BE15" s="187">
        <v>2</v>
      </c>
      <c r="BF15" s="173">
        <f t="shared" si="14"/>
        <v>40</v>
      </c>
      <c r="BG15" s="187">
        <v>3</v>
      </c>
      <c r="BH15" s="187">
        <v>0</v>
      </c>
      <c r="BI15" s="187">
        <v>1</v>
      </c>
      <c r="BJ15" s="187">
        <v>2</v>
      </c>
      <c r="BK15" s="187">
        <v>0</v>
      </c>
      <c r="BL15" s="187">
        <v>2</v>
      </c>
      <c r="BM15" s="187">
        <v>0</v>
      </c>
      <c r="BN15" s="187">
        <v>1</v>
      </c>
      <c r="BO15" s="187">
        <v>3</v>
      </c>
      <c r="BP15" s="173">
        <f t="shared" si="42"/>
        <v>4</v>
      </c>
      <c r="BQ15" s="174">
        <f t="shared" si="43"/>
        <v>12</v>
      </c>
      <c r="BR15" s="187">
        <v>0</v>
      </c>
      <c r="BS15" s="187">
        <v>1</v>
      </c>
      <c r="BT15" s="187">
        <v>0</v>
      </c>
      <c r="BU15" s="187">
        <v>1</v>
      </c>
      <c r="BV15" s="187">
        <v>0</v>
      </c>
      <c r="BW15" s="187">
        <v>3</v>
      </c>
      <c r="BX15" s="173">
        <f t="shared" si="15"/>
        <v>4</v>
      </c>
      <c r="BY15" s="187">
        <v>2</v>
      </c>
      <c r="BZ15" s="187">
        <v>0</v>
      </c>
      <c r="CA15" s="187">
        <v>0</v>
      </c>
      <c r="CB15" s="187">
        <v>1</v>
      </c>
      <c r="CC15" s="187">
        <v>0</v>
      </c>
      <c r="CD15" s="187">
        <v>0</v>
      </c>
      <c r="CE15" s="173">
        <f t="shared" si="16"/>
        <v>1</v>
      </c>
      <c r="CF15" s="187">
        <v>2</v>
      </c>
      <c r="CG15" s="187">
        <v>0</v>
      </c>
      <c r="CH15" s="187">
        <v>2</v>
      </c>
      <c r="CI15" s="187">
        <v>1</v>
      </c>
      <c r="CJ15" s="187">
        <v>0</v>
      </c>
      <c r="CK15" s="187">
        <v>0</v>
      </c>
      <c r="CL15" s="173">
        <f t="shared" si="17"/>
        <v>3</v>
      </c>
      <c r="CM15" s="187">
        <v>0</v>
      </c>
      <c r="CN15" s="173">
        <f t="shared" si="18"/>
        <v>13</v>
      </c>
      <c r="CO15" s="187">
        <v>1</v>
      </c>
      <c r="CP15" s="187">
        <v>0</v>
      </c>
      <c r="CQ15" s="187">
        <v>1</v>
      </c>
      <c r="CR15" s="173">
        <f t="shared" si="31"/>
        <v>1</v>
      </c>
      <c r="CS15" s="187">
        <v>1</v>
      </c>
      <c r="CT15" s="187">
        <v>0</v>
      </c>
      <c r="CU15" s="187">
        <v>0</v>
      </c>
      <c r="CV15" s="187">
        <v>0</v>
      </c>
      <c r="CW15" s="173">
        <f t="shared" si="19"/>
        <v>0</v>
      </c>
      <c r="CX15" s="187">
        <v>0</v>
      </c>
      <c r="CY15" s="173">
        <f t="shared" si="32"/>
        <v>3</v>
      </c>
      <c r="CZ15" s="187">
        <v>0</v>
      </c>
      <c r="DA15" s="187">
        <v>3</v>
      </c>
      <c r="DB15" s="187">
        <v>17</v>
      </c>
      <c r="DC15" s="173">
        <f t="shared" si="33"/>
        <v>20</v>
      </c>
      <c r="DD15" s="187">
        <v>0</v>
      </c>
      <c r="DE15" s="187">
        <v>0</v>
      </c>
      <c r="DF15" s="187">
        <v>5</v>
      </c>
      <c r="DG15" s="187">
        <v>0</v>
      </c>
      <c r="DH15" s="187">
        <v>5</v>
      </c>
      <c r="DI15" s="187">
        <v>3</v>
      </c>
      <c r="DJ15" s="187">
        <v>0</v>
      </c>
      <c r="DK15" s="187">
        <v>0</v>
      </c>
      <c r="DL15" s="187">
        <v>0</v>
      </c>
      <c r="DM15" s="173">
        <f t="shared" si="20"/>
        <v>13</v>
      </c>
      <c r="DN15" s="173">
        <f t="shared" si="44"/>
        <v>33</v>
      </c>
      <c r="DO15" s="187">
        <v>1</v>
      </c>
      <c r="DP15" s="187">
        <v>4</v>
      </c>
      <c r="DQ15" s="187">
        <v>0</v>
      </c>
      <c r="DR15" s="173">
        <f t="shared" si="21"/>
        <v>4</v>
      </c>
      <c r="DS15" s="187">
        <v>1</v>
      </c>
      <c r="DT15" s="187">
        <v>8</v>
      </c>
      <c r="DU15" s="173">
        <f t="shared" si="34"/>
        <v>14</v>
      </c>
      <c r="DV15" s="187">
        <v>0</v>
      </c>
      <c r="DW15" s="173">
        <f t="shared" si="35"/>
        <v>0</v>
      </c>
      <c r="DX15" s="187">
        <v>1</v>
      </c>
      <c r="DY15" s="187">
        <v>3</v>
      </c>
      <c r="DZ15" s="187">
        <v>0</v>
      </c>
      <c r="EA15" s="187">
        <v>0</v>
      </c>
      <c r="EB15" s="187">
        <v>0</v>
      </c>
      <c r="EC15" s="187">
        <v>0</v>
      </c>
      <c r="ED15" s="173">
        <f t="shared" si="45"/>
        <v>0</v>
      </c>
      <c r="EE15" s="187">
        <v>0</v>
      </c>
      <c r="EF15" s="187">
        <v>3</v>
      </c>
      <c r="EG15" s="187">
        <v>0</v>
      </c>
      <c r="EH15" s="187">
        <v>0</v>
      </c>
      <c r="EI15" s="187">
        <v>0</v>
      </c>
      <c r="EJ15" s="187">
        <v>0</v>
      </c>
      <c r="EK15" s="187">
        <v>2</v>
      </c>
      <c r="EL15" s="187">
        <v>0</v>
      </c>
      <c r="EM15" s="187">
        <v>0</v>
      </c>
      <c r="EN15" s="187">
        <v>0</v>
      </c>
      <c r="EO15" s="187">
        <v>0</v>
      </c>
      <c r="EP15" s="173">
        <f t="shared" si="36"/>
        <v>2</v>
      </c>
      <c r="EQ15" s="173">
        <f t="shared" si="37"/>
        <v>9</v>
      </c>
      <c r="ER15" s="187">
        <v>4</v>
      </c>
      <c r="ES15" s="173">
        <f t="shared" si="38"/>
        <v>4</v>
      </c>
      <c r="ET15" s="187">
        <v>0</v>
      </c>
      <c r="EU15" s="187">
        <v>0</v>
      </c>
      <c r="EV15" s="187">
        <v>0</v>
      </c>
      <c r="EW15" s="187">
        <v>0</v>
      </c>
      <c r="EX15" s="187">
        <v>0</v>
      </c>
      <c r="EY15" s="187">
        <v>0</v>
      </c>
      <c r="EZ15" s="187">
        <v>0</v>
      </c>
      <c r="FA15" s="187">
        <v>0</v>
      </c>
      <c r="FB15" s="187">
        <v>0</v>
      </c>
      <c r="FC15" s="187">
        <v>0</v>
      </c>
      <c r="FD15" s="187">
        <v>0</v>
      </c>
      <c r="FE15" s="187">
        <v>1</v>
      </c>
      <c r="FF15" s="187">
        <v>0</v>
      </c>
      <c r="FG15" s="187">
        <v>0</v>
      </c>
      <c r="FH15" s="187">
        <v>0</v>
      </c>
      <c r="FI15" s="187">
        <v>0</v>
      </c>
      <c r="FJ15" s="173">
        <f t="shared" si="22"/>
        <v>1</v>
      </c>
      <c r="FK15" s="173">
        <f t="shared" si="39"/>
        <v>1</v>
      </c>
      <c r="FL15" s="187">
        <v>5</v>
      </c>
      <c r="FM15" s="187">
        <v>1</v>
      </c>
      <c r="FN15" s="187">
        <v>17</v>
      </c>
      <c r="FO15" s="187">
        <v>0</v>
      </c>
      <c r="FP15" s="187">
        <v>0</v>
      </c>
      <c r="FQ15" s="187">
        <v>2</v>
      </c>
      <c r="FR15" s="187">
        <v>0</v>
      </c>
      <c r="FS15" s="173">
        <f t="shared" si="23"/>
        <v>2</v>
      </c>
      <c r="FT15" s="187">
        <v>6</v>
      </c>
      <c r="FU15" s="187">
        <v>2</v>
      </c>
      <c r="FV15" s="173">
        <f t="shared" si="24"/>
        <v>8</v>
      </c>
      <c r="FW15" s="173">
        <f t="shared" si="25"/>
        <v>33</v>
      </c>
      <c r="FX15" s="187">
        <v>2</v>
      </c>
      <c r="FY15" s="187">
        <v>1</v>
      </c>
      <c r="FZ15" s="187">
        <v>0</v>
      </c>
      <c r="GA15" s="187">
        <v>0</v>
      </c>
      <c r="GB15" s="187">
        <f t="shared" si="40"/>
        <v>0</v>
      </c>
      <c r="GC15" s="187">
        <v>0</v>
      </c>
      <c r="GD15" s="187">
        <v>1</v>
      </c>
      <c r="GE15" s="173">
        <f t="shared" si="26"/>
        <v>4</v>
      </c>
    </row>
    <row r="16" spans="1:187" ht="30" customHeight="1" x14ac:dyDescent="0.4">
      <c r="A16" s="184">
        <v>9</v>
      </c>
      <c r="B16" s="185" t="s">
        <v>278</v>
      </c>
      <c r="C16" s="186">
        <f t="shared" si="5"/>
        <v>58</v>
      </c>
      <c r="D16" s="187">
        <v>0</v>
      </c>
      <c r="E16" s="187">
        <v>0</v>
      </c>
      <c r="F16" s="173">
        <f t="shared" si="27"/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73">
        <f t="shared" si="6"/>
        <v>0</v>
      </c>
      <c r="N16" s="187">
        <v>2</v>
      </c>
      <c r="O16" s="187">
        <v>0</v>
      </c>
      <c r="P16" s="173">
        <f t="shared" si="28"/>
        <v>2</v>
      </c>
      <c r="Q16" s="187">
        <v>1</v>
      </c>
      <c r="R16" s="187">
        <v>1</v>
      </c>
      <c r="S16" s="187">
        <v>0</v>
      </c>
      <c r="T16" s="173">
        <f t="shared" si="7"/>
        <v>1</v>
      </c>
      <c r="U16" s="187">
        <v>0</v>
      </c>
      <c r="V16" s="187">
        <v>0</v>
      </c>
      <c r="W16" s="187">
        <v>0</v>
      </c>
      <c r="X16" s="173">
        <f t="shared" si="8"/>
        <v>0</v>
      </c>
      <c r="Y16" s="187">
        <v>0</v>
      </c>
      <c r="Z16" s="187">
        <v>0</v>
      </c>
      <c r="AA16" s="173">
        <f t="shared" si="9"/>
        <v>0</v>
      </c>
      <c r="AB16" s="187">
        <v>0</v>
      </c>
      <c r="AC16" s="187">
        <v>0</v>
      </c>
      <c r="AD16" s="187">
        <v>0</v>
      </c>
      <c r="AE16" s="173">
        <f t="shared" si="10"/>
        <v>0</v>
      </c>
      <c r="AF16" s="187">
        <v>0</v>
      </c>
      <c r="AG16" s="187">
        <v>6</v>
      </c>
      <c r="AH16" s="187">
        <v>0</v>
      </c>
      <c r="AI16" s="187">
        <v>0</v>
      </c>
      <c r="AJ16" s="173">
        <f t="shared" si="11"/>
        <v>0</v>
      </c>
      <c r="AK16" s="187">
        <v>0</v>
      </c>
      <c r="AL16" s="187">
        <v>0</v>
      </c>
      <c r="AM16" s="173">
        <f t="shared" si="12"/>
        <v>0</v>
      </c>
      <c r="AN16" s="187">
        <v>0</v>
      </c>
      <c r="AO16" s="173">
        <f t="shared" si="41"/>
        <v>0</v>
      </c>
      <c r="AP16" s="173">
        <f t="shared" si="29"/>
        <v>10</v>
      </c>
      <c r="AQ16" s="187">
        <v>0</v>
      </c>
      <c r="AR16" s="187">
        <v>1</v>
      </c>
      <c r="AS16" s="187">
        <v>1</v>
      </c>
      <c r="AT16" s="173">
        <f t="shared" si="30"/>
        <v>2</v>
      </c>
      <c r="AU16" s="187">
        <v>0</v>
      </c>
      <c r="AV16" s="187">
        <v>0</v>
      </c>
      <c r="AW16" s="187">
        <v>0</v>
      </c>
      <c r="AX16" s="187">
        <v>0</v>
      </c>
      <c r="AY16" s="187">
        <v>0</v>
      </c>
      <c r="AZ16" s="187">
        <v>0</v>
      </c>
      <c r="BA16" s="187">
        <v>0</v>
      </c>
      <c r="BB16" s="187">
        <v>0</v>
      </c>
      <c r="BC16" s="187">
        <v>0</v>
      </c>
      <c r="BD16" s="173">
        <f t="shared" si="13"/>
        <v>0</v>
      </c>
      <c r="BE16" s="187">
        <v>0</v>
      </c>
      <c r="BF16" s="173">
        <f t="shared" si="14"/>
        <v>2</v>
      </c>
      <c r="BG16" s="187">
        <v>0</v>
      </c>
      <c r="BH16" s="187">
        <v>0</v>
      </c>
      <c r="BI16" s="187">
        <v>0</v>
      </c>
      <c r="BJ16" s="187">
        <v>0</v>
      </c>
      <c r="BK16" s="187">
        <v>0</v>
      </c>
      <c r="BL16" s="187">
        <v>0</v>
      </c>
      <c r="BM16" s="187">
        <v>0</v>
      </c>
      <c r="BN16" s="187">
        <v>2</v>
      </c>
      <c r="BO16" s="187">
        <v>1</v>
      </c>
      <c r="BP16" s="173">
        <f t="shared" si="42"/>
        <v>3</v>
      </c>
      <c r="BQ16" s="174">
        <f t="shared" si="43"/>
        <v>3</v>
      </c>
      <c r="BR16" s="187">
        <v>0</v>
      </c>
      <c r="BS16" s="187">
        <v>0</v>
      </c>
      <c r="BT16" s="187">
        <v>0</v>
      </c>
      <c r="BU16" s="187">
        <v>0</v>
      </c>
      <c r="BV16" s="187">
        <v>0</v>
      </c>
      <c r="BW16" s="187">
        <v>0</v>
      </c>
      <c r="BX16" s="173">
        <f t="shared" si="15"/>
        <v>0</v>
      </c>
      <c r="BY16" s="187">
        <v>1</v>
      </c>
      <c r="BZ16" s="187">
        <v>0</v>
      </c>
      <c r="CA16" s="187">
        <v>0</v>
      </c>
      <c r="CB16" s="187">
        <v>0</v>
      </c>
      <c r="CC16" s="187">
        <v>0</v>
      </c>
      <c r="CD16" s="187">
        <v>0</v>
      </c>
      <c r="CE16" s="173">
        <f t="shared" si="16"/>
        <v>0</v>
      </c>
      <c r="CF16" s="187">
        <v>0</v>
      </c>
      <c r="CG16" s="187">
        <v>0</v>
      </c>
      <c r="CH16" s="187">
        <v>0</v>
      </c>
      <c r="CI16" s="187">
        <v>0</v>
      </c>
      <c r="CJ16" s="187">
        <v>0</v>
      </c>
      <c r="CK16" s="187">
        <v>0</v>
      </c>
      <c r="CL16" s="173">
        <f t="shared" si="17"/>
        <v>0</v>
      </c>
      <c r="CM16" s="187">
        <v>0</v>
      </c>
      <c r="CN16" s="173">
        <f t="shared" si="18"/>
        <v>1</v>
      </c>
      <c r="CO16" s="187">
        <v>0</v>
      </c>
      <c r="CP16" s="187">
        <v>0</v>
      </c>
      <c r="CQ16" s="187">
        <v>0</v>
      </c>
      <c r="CR16" s="173">
        <f t="shared" si="31"/>
        <v>0</v>
      </c>
      <c r="CS16" s="187">
        <v>0</v>
      </c>
      <c r="CT16" s="187">
        <v>0</v>
      </c>
      <c r="CU16" s="187">
        <v>0</v>
      </c>
      <c r="CV16" s="187">
        <v>0</v>
      </c>
      <c r="CW16" s="173">
        <f t="shared" si="19"/>
        <v>0</v>
      </c>
      <c r="CX16" s="187">
        <v>0</v>
      </c>
      <c r="CY16" s="173">
        <f t="shared" si="32"/>
        <v>0</v>
      </c>
      <c r="CZ16" s="187">
        <v>0</v>
      </c>
      <c r="DA16" s="187">
        <v>0</v>
      </c>
      <c r="DB16" s="187">
        <v>1</v>
      </c>
      <c r="DC16" s="173">
        <f t="shared" si="33"/>
        <v>1</v>
      </c>
      <c r="DD16" s="187">
        <v>0</v>
      </c>
      <c r="DE16" s="187">
        <v>0</v>
      </c>
      <c r="DF16" s="187">
        <v>1</v>
      </c>
      <c r="DG16" s="187">
        <v>0</v>
      </c>
      <c r="DH16" s="187">
        <v>0</v>
      </c>
      <c r="DI16" s="187">
        <v>0</v>
      </c>
      <c r="DJ16" s="187">
        <v>0</v>
      </c>
      <c r="DK16" s="187">
        <v>0</v>
      </c>
      <c r="DL16" s="187">
        <v>0</v>
      </c>
      <c r="DM16" s="173">
        <f t="shared" si="20"/>
        <v>1</v>
      </c>
      <c r="DN16" s="173">
        <f t="shared" si="44"/>
        <v>2</v>
      </c>
      <c r="DO16" s="187">
        <v>0</v>
      </c>
      <c r="DP16" s="187">
        <v>0</v>
      </c>
      <c r="DQ16" s="187">
        <v>0</v>
      </c>
      <c r="DR16" s="173">
        <f t="shared" si="21"/>
        <v>0</v>
      </c>
      <c r="DS16" s="187">
        <v>0</v>
      </c>
      <c r="DT16" s="187">
        <v>0</v>
      </c>
      <c r="DU16" s="173">
        <f t="shared" si="34"/>
        <v>0</v>
      </c>
      <c r="DV16" s="187">
        <v>2</v>
      </c>
      <c r="DW16" s="173">
        <f t="shared" si="35"/>
        <v>2</v>
      </c>
      <c r="DX16" s="187">
        <v>1</v>
      </c>
      <c r="DY16" s="187">
        <v>1</v>
      </c>
      <c r="DZ16" s="187">
        <v>0</v>
      </c>
      <c r="EA16" s="187">
        <v>0</v>
      </c>
      <c r="EB16" s="187">
        <v>0</v>
      </c>
      <c r="EC16" s="187">
        <v>0</v>
      </c>
      <c r="ED16" s="173">
        <f t="shared" si="45"/>
        <v>0</v>
      </c>
      <c r="EE16" s="187">
        <v>0</v>
      </c>
      <c r="EF16" s="187">
        <v>0</v>
      </c>
      <c r="EG16" s="187">
        <v>0</v>
      </c>
      <c r="EH16" s="187">
        <v>0</v>
      </c>
      <c r="EI16" s="187">
        <v>0</v>
      </c>
      <c r="EJ16" s="187">
        <v>0</v>
      </c>
      <c r="EK16" s="187">
        <v>0</v>
      </c>
      <c r="EL16" s="187">
        <v>0</v>
      </c>
      <c r="EM16" s="187">
        <v>0</v>
      </c>
      <c r="EN16" s="187">
        <v>0</v>
      </c>
      <c r="EO16" s="187">
        <v>0</v>
      </c>
      <c r="EP16" s="173">
        <f t="shared" si="36"/>
        <v>0</v>
      </c>
      <c r="EQ16" s="173">
        <f t="shared" si="37"/>
        <v>2</v>
      </c>
      <c r="ER16" s="187">
        <v>0</v>
      </c>
      <c r="ES16" s="173">
        <f t="shared" si="38"/>
        <v>0</v>
      </c>
      <c r="ET16" s="187">
        <v>0</v>
      </c>
      <c r="EU16" s="187">
        <v>0</v>
      </c>
      <c r="EV16" s="187">
        <v>0</v>
      </c>
      <c r="EW16" s="187">
        <v>0</v>
      </c>
      <c r="EX16" s="187">
        <v>0</v>
      </c>
      <c r="EY16" s="187">
        <v>0</v>
      </c>
      <c r="EZ16" s="187">
        <v>0</v>
      </c>
      <c r="FA16" s="187">
        <v>0</v>
      </c>
      <c r="FB16" s="187">
        <v>0</v>
      </c>
      <c r="FC16" s="187">
        <v>0</v>
      </c>
      <c r="FD16" s="187">
        <v>0</v>
      </c>
      <c r="FE16" s="187">
        <v>0</v>
      </c>
      <c r="FF16" s="187">
        <v>0</v>
      </c>
      <c r="FG16" s="187">
        <v>0</v>
      </c>
      <c r="FH16" s="187">
        <v>0</v>
      </c>
      <c r="FI16" s="187">
        <v>0</v>
      </c>
      <c r="FJ16" s="173">
        <f t="shared" si="22"/>
        <v>0</v>
      </c>
      <c r="FK16" s="173">
        <f t="shared" si="39"/>
        <v>0</v>
      </c>
      <c r="FL16" s="187">
        <v>2</v>
      </c>
      <c r="FM16" s="187">
        <v>16</v>
      </c>
      <c r="FN16" s="187">
        <v>0</v>
      </c>
      <c r="FO16" s="187">
        <v>0</v>
      </c>
      <c r="FP16" s="187">
        <v>1</v>
      </c>
      <c r="FQ16" s="187">
        <v>14</v>
      </c>
      <c r="FR16" s="187">
        <v>2</v>
      </c>
      <c r="FS16" s="173">
        <f t="shared" si="23"/>
        <v>17</v>
      </c>
      <c r="FT16" s="187">
        <v>0</v>
      </c>
      <c r="FU16" s="187">
        <v>1</v>
      </c>
      <c r="FV16" s="173">
        <f t="shared" si="24"/>
        <v>1</v>
      </c>
      <c r="FW16" s="173">
        <f t="shared" si="25"/>
        <v>36</v>
      </c>
      <c r="FX16" s="187">
        <v>0</v>
      </c>
      <c r="FY16" s="187">
        <v>0</v>
      </c>
      <c r="FZ16" s="187">
        <v>0</v>
      </c>
      <c r="GA16" s="187">
        <v>0</v>
      </c>
      <c r="GB16" s="187">
        <f t="shared" si="40"/>
        <v>0</v>
      </c>
      <c r="GC16" s="187">
        <v>0</v>
      </c>
      <c r="GD16" s="187">
        <v>0</v>
      </c>
      <c r="GE16" s="173">
        <f t="shared" si="26"/>
        <v>0</v>
      </c>
    </row>
    <row r="17" spans="1:187" ht="30" customHeight="1" x14ac:dyDescent="0.4">
      <c r="A17" s="184">
        <v>10</v>
      </c>
      <c r="B17" s="185" t="s">
        <v>279</v>
      </c>
      <c r="C17" s="186">
        <f t="shared" si="5"/>
        <v>359</v>
      </c>
      <c r="D17" s="187">
        <v>0</v>
      </c>
      <c r="E17" s="187">
        <v>1</v>
      </c>
      <c r="F17" s="173">
        <f t="shared" si="27"/>
        <v>1</v>
      </c>
      <c r="G17" s="187">
        <v>0</v>
      </c>
      <c r="H17" s="187">
        <v>0</v>
      </c>
      <c r="I17" s="187">
        <v>1</v>
      </c>
      <c r="J17" s="187">
        <v>1</v>
      </c>
      <c r="K17" s="187">
        <v>0</v>
      </c>
      <c r="L17" s="187">
        <v>1</v>
      </c>
      <c r="M17" s="173">
        <f t="shared" si="6"/>
        <v>4</v>
      </c>
      <c r="N17" s="187">
        <v>3</v>
      </c>
      <c r="O17" s="187">
        <v>0</v>
      </c>
      <c r="P17" s="173">
        <f t="shared" si="28"/>
        <v>3</v>
      </c>
      <c r="Q17" s="187">
        <v>1</v>
      </c>
      <c r="R17" s="187">
        <v>3</v>
      </c>
      <c r="S17" s="187">
        <v>0</v>
      </c>
      <c r="T17" s="173">
        <f t="shared" si="7"/>
        <v>3</v>
      </c>
      <c r="U17" s="187">
        <v>0</v>
      </c>
      <c r="V17" s="187">
        <v>0</v>
      </c>
      <c r="W17" s="187">
        <v>1</v>
      </c>
      <c r="X17" s="173">
        <f t="shared" si="8"/>
        <v>1</v>
      </c>
      <c r="Y17" s="187">
        <v>0</v>
      </c>
      <c r="Z17" s="187">
        <v>0</v>
      </c>
      <c r="AA17" s="173">
        <f t="shared" si="9"/>
        <v>0</v>
      </c>
      <c r="AB17" s="187">
        <v>0</v>
      </c>
      <c r="AC17" s="187">
        <v>0</v>
      </c>
      <c r="AD17" s="187">
        <v>0</v>
      </c>
      <c r="AE17" s="173">
        <f t="shared" si="10"/>
        <v>0</v>
      </c>
      <c r="AF17" s="187">
        <v>2</v>
      </c>
      <c r="AG17" s="187">
        <v>6</v>
      </c>
      <c r="AH17" s="187">
        <v>0</v>
      </c>
      <c r="AI17" s="187">
        <v>0</v>
      </c>
      <c r="AJ17" s="173">
        <f t="shared" si="11"/>
        <v>0</v>
      </c>
      <c r="AK17" s="187">
        <v>0</v>
      </c>
      <c r="AL17" s="187">
        <v>0</v>
      </c>
      <c r="AM17" s="173">
        <f t="shared" si="12"/>
        <v>0</v>
      </c>
      <c r="AN17" s="187">
        <v>0</v>
      </c>
      <c r="AO17" s="173">
        <f t="shared" si="41"/>
        <v>0</v>
      </c>
      <c r="AP17" s="173">
        <f t="shared" si="29"/>
        <v>16</v>
      </c>
      <c r="AQ17" s="187">
        <v>1</v>
      </c>
      <c r="AR17" s="187">
        <v>1</v>
      </c>
      <c r="AS17" s="187">
        <v>6</v>
      </c>
      <c r="AT17" s="173">
        <f t="shared" si="30"/>
        <v>7</v>
      </c>
      <c r="AU17" s="187">
        <v>17</v>
      </c>
      <c r="AV17" s="187">
        <v>3</v>
      </c>
      <c r="AW17" s="187">
        <v>0</v>
      </c>
      <c r="AX17" s="187">
        <v>2</v>
      </c>
      <c r="AY17" s="187">
        <v>1</v>
      </c>
      <c r="AZ17" s="187">
        <v>0</v>
      </c>
      <c r="BA17" s="187">
        <v>0</v>
      </c>
      <c r="BB17" s="187">
        <v>11</v>
      </c>
      <c r="BC17" s="187">
        <v>0</v>
      </c>
      <c r="BD17" s="173">
        <f t="shared" si="13"/>
        <v>34</v>
      </c>
      <c r="BE17" s="187">
        <v>0</v>
      </c>
      <c r="BF17" s="173">
        <f t="shared" si="14"/>
        <v>42</v>
      </c>
      <c r="BG17" s="187">
        <v>0</v>
      </c>
      <c r="BH17" s="187">
        <v>0</v>
      </c>
      <c r="BI17" s="187">
        <v>2</v>
      </c>
      <c r="BJ17" s="187">
        <v>0</v>
      </c>
      <c r="BK17" s="187">
        <v>1</v>
      </c>
      <c r="BL17" s="187">
        <v>0</v>
      </c>
      <c r="BM17" s="187">
        <v>0</v>
      </c>
      <c r="BN17" s="187">
        <v>4</v>
      </c>
      <c r="BO17" s="187">
        <v>3</v>
      </c>
      <c r="BP17" s="173">
        <f t="shared" si="42"/>
        <v>7</v>
      </c>
      <c r="BQ17" s="174">
        <f t="shared" si="43"/>
        <v>10</v>
      </c>
      <c r="BR17" s="187">
        <v>0</v>
      </c>
      <c r="BS17" s="187">
        <v>4</v>
      </c>
      <c r="BT17" s="187">
        <v>3</v>
      </c>
      <c r="BU17" s="187">
        <v>3</v>
      </c>
      <c r="BV17" s="187">
        <v>5</v>
      </c>
      <c r="BW17" s="187">
        <v>8</v>
      </c>
      <c r="BX17" s="173">
        <f t="shared" si="15"/>
        <v>16</v>
      </c>
      <c r="BY17" s="187">
        <v>15</v>
      </c>
      <c r="BZ17" s="187">
        <v>3</v>
      </c>
      <c r="CA17" s="187">
        <v>0</v>
      </c>
      <c r="CB17" s="187">
        <v>5</v>
      </c>
      <c r="CC17" s="187">
        <v>0</v>
      </c>
      <c r="CD17" s="187">
        <v>1</v>
      </c>
      <c r="CE17" s="173">
        <f t="shared" si="16"/>
        <v>9</v>
      </c>
      <c r="CF17" s="187">
        <v>7</v>
      </c>
      <c r="CG17" s="187">
        <v>3</v>
      </c>
      <c r="CH17" s="187">
        <v>3</v>
      </c>
      <c r="CI17" s="187">
        <v>1</v>
      </c>
      <c r="CJ17" s="187">
        <v>1</v>
      </c>
      <c r="CK17" s="187">
        <v>0</v>
      </c>
      <c r="CL17" s="173">
        <f t="shared" si="17"/>
        <v>8</v>
      </c>
      <c r="CM17" s="187">
        <v>2</v>
      </c>
      <c r="CN17" s="173">
        <f t="shared" si="18"/>
        <v>64</v>
      </c>
      <c r="CO17" s="187">
        <v>0</v>
      </c>
      <c r="CP17" s="187">
        <v>0</v>
      </c>
      <c r="CQ17" s="187">
        <v>0</v>
      </c>
      <c r="CR17" s="173">
        <f t="shared" si="31"/>
        <v>0</v>
      </c>
      <c r="CS17" s="187">
        <v>0</v>
      </c>
      <c r="CT17" s="187">
        <v>0</v>
      </c>
      <c r="CU17" s="187">
        <v>0</v>
      </c>
      <c r="CV17" s="187">
        <v>0</v>
      </c>
      <c r="CW17" s="173">
        <f t="shared" si="19"/>
        <v>0</v>
      </c>
      <c r="CX17" s="187">
        <v>0</v>
      </c>
      <c r="CY17" s="173">
        <f t="shared" si="32"/>
        <v>0</v>
      </c>
      <c r="CZ17" s="187">
        <v>0</v>
      </c>
      <c r="DA17" s="187">
        <v>0</v>
      </c>
      <c r="DB17" s="187">
        <v>1</v>
      </c>
      <c r="DC17" s="173">
        <f t="shared" si="33"/>
        <v>1</v>
      </c>
      <c r="DD17" s="187">
        <v>0</v>
      </c>
      <c r="DE17" s="187">
        <v>0</v>
      </c>
      <c r="DF17" s="187">
        <v>1</v>
      </c>
      <c r="DG17" s="187">
        <v>0</v>
      </c>
      <c r="DH17" s="187">
        <v>0</v>
      </c>
      <c r="DI17" s="187">
        <v>0</v>
      </c>
      <c r="DJ17" s="187">
        <v>0</v>
      </c>
      <c r="DK17" s="187">
        <v>0</v>
      </c>
      <c r="DL17" s="187">
        <v>0</v>
      </c>
      <c r="DM17" s="173">
        <f t="shared" si="20"/>
        <v>1</v>
      </c>
      <c r="DN17" s="173">
        <f t="shared" si="44"/>
        <v>2</v>
      </c>
      <c r="DO17" s="187">
        <v>1</v>
      </c>
      <c r="DP17" s="187">
        <v>0</v>
      </c>
      <c r="DQ17" s="187">
        <v>0</v>
      </c>
      <c r="DR17" s="173">
        <f t="shared" si="21"/>
        <v>0</v>
      </c>
      <c r="DS17" s="187">
        <v>0</v>
      </c>
      <c r="DT17" s="187">
        <v>3</v>
      </c>
      <c r="DU17" s="173">
        <f t="shared" si="34"/>
        <v>4</v>
      </c>
      <c r="DV17" s="187">
        <v>9</v>
      </c>
      <c r="DW17" s="173">
        <f t="shared" si="35"/>
        <v>9</v>
      </c>
      <c r="DX17" s="187">
        <v>1</v>
      </c>
      <c r="DY17" s="187">
        <v>1</v>
      </c>
      <c r="DZ17" s="187">
        <v>0</v>
      </c>
      <c r="EA17" s="187">
        <v>0</v>
      </c>
      <c r="EB17" s="187">
        <v>0</v>
      </c>
      <c r="EC17" s="187">
        <v>0</v>
      </c>
      <c r="ED17" s="173">
        <f t="shared" si="45"/>
        <v>0</v>
      </c>
      <c r="EE17" s="187">
        <v>0</v>
      </c>
      <c r="EF17" s="187">
        <v>0</v>
      </c>
      <c r="EG17" s="187">
        <v>0</v>
      </c>
      <c r="EH17" s="187">
        <v>0</v>
      </c>
      <c r="EI17" s="187">
        <v>0</v>
      </c>
      <c r="EJ17" s="187">
        <v>0</v>
      </c>
      <c r="EK17" s="187">
        <v>0</v>
      </c>
      <c r="EL17" s="187">
        <v>0</v>
      </c>
      <c r="EM17" s="187">
        <v>0</v>
      </c>
      <c r="EN17" s="187">
        <v>0</v>
      </c>
      <c r="EO17" s="187">
        <v>0</v>
      </c>
      <c r="EP17" s="173">
        <f t="shared" si="36"/>
        <v>0</v>
      </c>
      <c r="EQ17" s="173">
        <f t="shared" si="37"/>
        <v>2</v>
      </c>
      <c r="ER17" s="187">
        <v>18</v>
      </c>
      <c r="ES17" s="173">
        <f t="shared" si="38"/>
        <v>18</v>
      </c>
      <c r="ET17" s="187">
        <v>1</v>
      </c>
      <c r="EU17" s="187">
        <v>2</v>
      </c>
      <c r="EV17" s="187">
        <v>0</v>
      </c>
      <c r="EW17" s="187">
        <v>0</v>
      </c>
      <c r="EX17" s="187">
        <v>0</v>
      </c>
      <c r="EY17" s="187">
        <v>0</v>
      </c>
      <c r="EZ17" s="187">
        <v>0</v>
      </c>
      <c r="FA17" s="187">
        <v>0</v>
      </c>
      <c r="FB17" s="187">
        <v>0</v>
      </c>
      <c r="FC17" s="187">
        <v>0</v>
      </c>
      <c r="FD17" s="187">
        <v>0</v>
      </c>
      <c r="FE17" s="187">
        <v>0</v>
      </c>
      <c r="FF17" s="187">
        <v>0</v>
      </c>
      <c r="FG17" s="187">
        <v>0</v>
      </c>
      <c r="FH17" s="187">
        <v>0</v>
      </c>
      <c r="FI17" s="187">
        <v>0</v>
      </c>
      <c r="FJ17" s="173">
        <f t="shared" si="22"/>
        <v>0</v>
      </c>
      <c r="FK17" s="173">
        <f t="shared" si="39"/>
        <v>3</v>
      </c>
      <c r="FL17" s="187">
        <v>32</v>
      </c>
      <c r="FM17" s="187">
        <v>43</v>
      </c>
      <c r="FN17" s="187">
        <v>32</v>
      </c>
      <c r="FO17" s="187">
        <v>0</v>
      </c>
      <c r="FP17" s="187">
        <v>11</v>
      </c>
      <c r="FQ17" s="187">
        <v>43</v>
      </c>
      <c r="FR17" s="187">
        <v>13</v>
      </c>
      <c r="FS17" s="173">
        <f t="shared" si="23"/>
        <v>67</v>
      </c>
      <c r="FT17" s="187">
        <v>7</v>
      </c>
      <c r="FU17" s="187">
        <v>3</v>
      </c>
      <c r="FV17" s="173">
        <f t="shared" si="24"/>
        <v>10</v>
      </c>
      <c r="FW17" s="173">
        <f t="shared" si="25"/>
        <v>184</v>
      </c>
      <c r="FX17" s="187">
        <v>0</v>
      </c>
      <c r="FY17" s="187">
        <v>0</v>
      </c>
      <c r="FZ17" s="187">
        <v>0</v>
      </c>
      <c r="GA17" s="187">
        <v>0</v>
      </c>
      <c r="GB17" s="187">
        <f t="shared" si="40"/>
        <v>0</v>
      </c>
      <c r="GC17" s="187">
        <v>0</v>
      </c>
      <c r="GD17" s="187">
        <v>1</v>
      </c>
      <c r="GE17" s="173">
        <f t="shared" si="26"/>
        <v>1</v>
      </c>
    </row>
    <row r="18" spans="1:187" ht="30" customHeight="1" x14ac:dyDescent="0.4">
      <c r="A18" s="184">
        <v>11</v>
      </c>
      <c r="B18" s="185" t="s">
        <v>280</v>
      </c>
      <c r="C18" s="186">
        <f>(M18+AP18+BF18+BQ18+CN18+CY18+DN18+DU18+DW18+EQ18+ES18+FK18+FW18+GE18)/14</f>
        <v>19427.220486111113</v>
      </c>
      <c r="D18" s="187">
        <v>0</v>
      </c>
      <c r="E18" s="187">
        <v>15376</v>
      </c>
      <c r="F18" s="173">
        <f>SUM(D18:E18)/1</f>
        <v>15376</v>
      </c>
      <c r="G18" s="187">
        <v>15000</v>
      </c>
      <c r="H18" s="187">
        <v>13632</v>
      </c>
      <c r="I18" s="187">
        <v>14117</v>
      </c>
      <c r="J18" s="187">
        <v>17000</v>
      </c>
      <c r="K18" s="187">
        <v>16000</v>
      </c>
      <c r="L18" s="187">
        <v>10267</v>
      </c>
      <c r="M18" s="173">
        <f>(F18+G18+H18+I18+J18+K18+L18)/7</f>
        <v>14484.571428571429</v>
      </c>
      <c r="N18" s="187">
        <v>16515</v>
      </c>
      <c r="O18" s="187">
        <v>13125</v>
      </c>
      <c r="P18" s="173">
        <f>(SUM(N18:O18))/2</f>
        <v>14820</v>
      </c>
      <c r="Q18" s="187">
        <v>16506</v>
      </c>
      <c r="R18" s="187">
        <v>15180</v>
      </c>
      <c r="S18" s="187">
        <v>15000</v>
      </c>
      <c r="T18" s="173">
        <f>(SUM(R18:S18))/2</f>
        <v>15090</v>
      </c>
      <c r="U18" s="187">
        <v>15848</v>
      </c>
      <c r="V18" s="187">
        <v>14328</v>
      </c>
      <c r="W18" s="187">
        <v>14941</v>
      </c>
      <c r="X18" s="173">
        <f>(SUM(V18:W18))/2</f>
        <v>14634.5</v>
      </c>
      <c r="Y18" s="187">
        <v>15643</v>
      </c>
      <c r="Z18" s="187">
        <v>13929</v>
      </c>
      <c r="AA18" s="173">
        <f>(SUM(Y18:Z18))/2</f>
        <v>14786</v>
      </c>
      <c r="AB18" s="187">
        <v>16286</v>
      </c>
      <c r="AC18" s="187">
        <v>14808</v>
      </c>
      <c r="AD18" s="187">
        <v>15300</v>
      </c>
      <c r="AE18" s="173">
        <f>(SUM(AB18:AD18))/3</f>
        <v>15464.666666666666</v>
      </c>
      <c r="AF18" s="187">
        <v>15451</v>
      </c>
      <c r="AG18" s="187">
        <v>13046</v>
      </c>
      <c r="AH18" s="187">
        <v>15334</v>
      </c>
      <c r="AI18" s="187">
        <v>15626</v>
      </c>
      <c r="AJ18" s="173">
        <f>(SUM(AH18:AI18))/2</f>
        <v>15480</v>
      </c>
      <c r="AK18" s="187">
        <v>17728</v>
      </c>
      <c r="AL18" s="187">
        <v>13084</v>
      </c>
      <c r="AM18" s="173">
        <f>(SUM(AK18:AL18))/2</f>
        <v>15406</v>
      </c>
      <c r="AN18" s="187">
        <v>22000</v>
      </c>
      <c r="AO18" s="173">
        <f>(AJ18+AM18+AN18)/3</f>
        <v>17628.666666666668</v>
      </c>
      <c r="AP18" s="173">
        <f>(P18+Q18+T18+U18+X18+AA18+AE18+AF18+AG18+AO18)/10</f>
        <v>15327.483333333334</v>
      </c>
      <c r="AQ18" s="187">
        <v>16281</v>
      </c>
      <c r="AR18" s="187">
        <v>35000</v>
      </c>
      <c r="AS18" s="187">
        <v>17231</v>
      </c>
      <c r="AT18" s="173">
        <f>SUM(AR18:AS18)/2</f>
        <v>26115.5</v>
      </c>
      <c r="AU18" s="187">
        <v>16149</v>
      </c>
      <c r="AV18" s="187">
        <v>16400</v>
      </c>
      <c r="AW18" s="187">
        <v>15000</v>
      </c>
      <c r="AX18" s="187">
        <v>16593</v>
      </c>
      <c r="AY18" s="187">
        <v>17083</v>
      </c>
      <c r="AZ18" s="187">
        <v>18000</v>
      </c>
      <c r="BA18" s="187">
        <v>16377</v>
      </c>
      <c r="BB18" s="187">
        <v>16595</v>
      </c>
      <c r="BC18" s="187">
        <v>17250</v>
      </c>
      <c r="BD18" s="173">
        <f>(SUM(AU18:BC18))/9</f>
        <v>16605.222222222223</v>
      </c>
      <c r="BE18" s="187">
        <v>15896</v>
      </c>
      <c r="BF18" s="173">
        <f>(AQ18+AT18+BD18+BE18)/4</f>
        <v>18724.430555555555</v>
      </c>
      <c r="BG18" s="187">
        <v>14305</v>
      </c>
      <c r="BH18" s="187">
        <v>17164</v>
      </c>
      <c r="BI18" s="187">
        <v>19133</v>
      </c>
      <c r="BJ18" s="187">
        <v>20391</v>
      </c>
      <c r="BK18" s="187">
        <v>19143</v>
      </c>
      <c r="BL18" s="187">
        <v>17880</v>
      </c>
      <c r="BM18" s="187">
        <v>20000</v>
      </c>
      <c r="BN18" s="187">
        <v>15318</v>
      </c>
      <c r="BO18" s="187">
        <v>21634</v>
      </c>
      <c r="BP18" s="173">
        <f>SUM(BM18:BO18)/3</f>
        <v>18984</v>
      </c>
      <c r="BQ18" s="174">
        <f>(BG18+BH18+BI18+BJ18+BK18+BL18+BP18)/7</f>
        <v>18142.857142857141</v>
      </c>
      <c r="BR18" s="187">
        <v>18769</v>
      </c>
      <c r="BS18" s="187">
        <v>17889</v>
      </c>
      <c r="BT18" s="187">
        <v>0</v>
      </c>
      <c r="BU18" s="187">
        <v>13693</v>
      </c>
      <c r="BV18" s="187">
        <v>16433</v>
      </c>
      <c r="BW18" s="187">
        <v>12140</v>
      </c>
      <c r="BX18" s="173">
        <f>(SUM(BU18:BW18))/3</f>
        <v>14088.666666666666</v>
      </c>
      <c r="BY18" s="187">
        <v>14816</v>
      </c>
      <c r="BZ18" s="187">
        <v>17950</v>
      </c>
      <c r="CA18" s="187">
        <v>0</v>
      </c>
      <c r="CB18" s="187">
        <v>16300</v>
      </c>
      <c r="CC18" s="187">
        <v>0</v>
      </c>
      <c r="CD18" s="187">
        <v>16409</v>
      </c>
      <c r="CE18" s="173">
        <f>(SUM(BZ18:CD18))/3</f>
        <v>16886.333333333332</v>
      </c>
      <c r="CF18" s="187">
        <v>20157</v>
      </c>
      <c r="CG18" s="187">
        <v>30000</v>
      </c>
      <c r="CH18" s="187">
        <v>19875</v>
      </c>
      <c r="CI18" s="187">
        <v>11214</v>
      </c>
      <c r="CJ18" s="187">
        <v>0</v>
      </c>
      <c r="CK18" s="187">
        <v>31000</v>
      </c>
      <c r="CL18" s="173">
        <f>(SUM(CG18:CK18))/4</f>
        <v>23022.25</v>
      </c>
      <c r="CM18" s="187">
        <v>7000</v>
      </c>
      <c r="CN18" s="173">
        <f>(BR18+BS18+BT18+BX18+BY18+CE18+CF18+CL18+CM18)/8</f>
        <v>16578.53125</v>
      </c>
      <c r="CO18" s="187">
        <v>15305</v>
      </c>
      <c r="CP18" s="187">
        <v>14575</v>
      </c>
      <c r="CQ18" s="187">
        <v>20100</v>
      </c>
      <c r="CR18" s="173">
        <f>(SUM(CP18:CQ18))/2</f>
        <v>17337.5</v>
      </c>
      <c r="CS18" s="187">
        <v>17117</v>
      </c>
      <c r="CT18" s="187">
        <v>20320</v>
      </c>
      <c r="CU18" s="187">
        <v>19750</v>
      </c>
      <c r="CV18" s="187">
        <v>16794</v>
      </c>
      <c r="CW18" s="173">
        <f>(SUM(CU18:CV18))/2</f>
        <v>18272</v>
      </c>
      <c r="CX18" s="187">
        <v>13300</v>
      </c>
      <c r="CY18" s="173">
        <f>(CO18+CR18+CS18+CT18+CW18+CX18)/6</f>
        <v>16941.916666666668</v>
      </c>
      <c r="CZ18" s="187">
        <v>0</v>
      </c>
      <c r="DA18" s="187">
        <v>16916</v>
      </c>
      <c r="DB18" s="187">
        <v>14969</v>
      </c>
      <c r="DC18" s="173">
        <f>(SUM(CZ18:DB18))/2</f>
        <v>15942.5</v>
      </c>
      <c r="DD18" s="187">
        <v>20333</v>
      </c>
      <c r="DE18" s="187">
        <v>0</v>
      </c>
      <c r="DF18" s="187">
        <v>27733</v>
      </c>
      <c r="DG18" s="187">
        <v>16625</v>
      </c>
      <c r="DH18" s="187">
        <v>14555</v>
      </c>
      <c r="DI18" s="187">
        <v>10239</v>
      </c>
      <c r="DJ18" s="187">
        <v>15000</v>
      </c>
      <c r="DK18" s="187">
        <v>16971</v>
      </c>
      <c r="DL18" s="187">
        <v>18000</v>
      </c>
      <c r="DM18" s="173">
        <f>(SUM(DE18:DL18))/7</f>
        <v>17017.571428571428</v>
      </c>
      <c r="DN18" s="173">
        <f>(DC18+DD18+DM18)/3</f>
        <v>17764.357142857141</v>
      </c>
      <c r="DO18" s="187">
        <v>17600</v>
      </c>
      <c r="DP18" s="187">
        <v>18564</v>
      </c>
      <c r="DQ18" s="187">
        <v>180500</v>
      </c>
      <c r="DR18" s="173">
        <f>(SUM(DP18:DQ18))/2</f>
        <v>99532</v>
      </c>
      <c r="DS18" s="187">
        <v>15793</v>
      </c>
      <c r="DT18" s="187">
        <v>15909</v>
      </c>
      <c r="DU18" s="173">
        <f>(DO18+DR18+DS18+DT18)/4</f>
        <v>37208.5</v>
      </c>
      <c r="DV18" s="187">
        <v>18265</v>
      </c>
      <c r="DW18" s="173">
        <f t="shared" si="35"/>
        <v>18265</v>
      </c>
      <c r="DX18" s="187">
        <v>20690</v>
      </c>
      <c r="DY18" s="187">
        <v>21410</v>
      </c>
      <c r="DZ18" s="187">
        <v>14600</v>
      </c>
      <c r="EA18" s="187">
        <v>23150</v>
      </c>
      <c r="EB18" s="187">
        <v>24193</v>
      </c>
      <c r="EC18" s="187">
        <v>27857</v>
      </c>
      <c r="ED18" s="173">
        <f>(SUM(DZ18:EC18))/4</f>
        <v>22450</v>
      </c>
      <c r="EE18" s="187">
        <v>20771</v>
      </c>
      <c r="EF18" s="187">
        <v>20237</v>
      </c>
      <c r="EG18" s="187">
        <v>21000</v>
      </c>
      <c r="EH18" s="187">
        <v>16750</v>
      </c>
      <c r="EI18" s="187">
        <v>20000</v>
      </c>
      <c r="EJ18" s="187">
        <v>29000</v>
      </c>
      <c r="EK18" s="187">
        <v>15654</v>
      </c>
      <c r="EL18" s="187">
        <v>19000</v>
      </c>
      <c r="EM18" s="187">
        <v>12714</v>
      </c>
      <c r="EN18" s="187">
        <v>0</v>
      </c>
      <c r="EO18" s="187">
        <v>25000</v>
      </c>
      <c r="EP18" s="173">
        <f>(SUM(EG18:EO18))/8</f>
        <v>19889.75</v>
      </c>
      <c r="EQ18" s="173">
        <f>(DX18+DY18+ED18+EE18+EF18+EP18)/6</f>
        <v>20907.958333333332</v>
      </c>
      <c r="ER18" s="187">
        <v>28830</v>
      </c>
      <c r="ES18" s="173">
        <f t="shared" si="38"/>
        <v>28830</v>
      </c>
      <c r="ET18" s="187">
        <v>17889</v>
      </c>
      <c r="EU18" s="187">
        <v>17500</v>
      </c>
      <c r="EV18" s="187">
        <v>17405</v>
      </c>
      <c r="EW18" s="187">
        <v>16839</v>
      </c>
      <c r="EX18" s="187">
        <v>18000</v>
      </c>
      <c r="EY18" s="187">
        <v>17840</v>
      </c>
      <c r="EZ18" s="187">
        <v>17000</v>
      </c>
      <c r="FA18" s="187">
        <v>17679</v>
      </c>
      <c r="FB18" s="187">
        <v>18000</v>
      </c>
      <c r="FC18" s="187">
        <v>16000</v>
      </c>
      <c r="FD18" s="187">
        <v>23500</v>
      </c>
      <c r="FE18" s="187">
        <v>17615</v>
      </c>
      <c r="FF18" s="187">
        <v>17000</v>
      </c>
      <c r="FG18" s="187">
        <v>17015</v>
      </c>
      <c r="FH18" s="187">
        <v>17500</v>
      </c>
      <c r="FI18" s="187">
        <v>17711</v>
      </c>
      <c r="FJ18" s="173">
        <f>(SUM(EV18:FI18))/14</f>
        <v>17793.142857142859</v>
      </c>
      <c r="FK18" s="173">
        <f>(ET18+EU18+FJ18)/3</f>
        <v>17727.38095238095</v>
      </c>
      <c r="FL18" s="187">
        <v>14661</v>
      </c>
      <c r="FM18" s="187">
        <v>15776</v>
      </c>
      <c r="FN18" s="187">
        <v>19429</v>
      </c>
      <c r="FO18" s="187">
        <v>16000</v>
      </c>
      <c r="FP18" s="187">
        <v>17482</v>
      </c>
      <c r="FQ18" s="187">
        <v>14847</v>
      </c>
      <c r="FR18" s="187">
        <v>13911</v>
      </c>
      <c r="FS18" s="173">
        <f>(SUM(FO18:FR18))/4</f>
        <v>15560</v>
      </c>
      <c r="FT18" s="187">
        <v>17524</v>
      </c>
      <c r="FU18" s="187">
        <v>17188</v>
      </c>
      <c r="FV18" s="173">
        <f>(SUM(FT18:FU18))/2</f>
        <v>17356</v>
      </c>
      <c r="FW18" s="173">
        <f>(FL18+FM18+FN18+FS18+FV18)/5</f>
        <v>16556.400000000001</v>
      </c>
      <c r="FX18" s="187">
        <v>11336</v>
      </c>
      <c r="FY18" s="187">
        <v>14098</v>
      </c>
      <c r="FZ18" s="187">
        <v>14189</v>
      </c>
      <c r="GA18" s="187">
        <v>14552</v>
      </c>
      <c r="GB18" s="187">
        <f>(SUM(FZ18:GA18))/2</f>
        <v>14370.5</v>
      </c>
      <c r="GC18" s="187">
        <v>17000</v>
      </c>
      <c r="GD18" s="187">
        <v>15804</v>
      </c>
      <c r="GE18" s="173">
        <f>(FX18+FY18+GB18+GC18+GD18)/5</f>
        <v>14521.7</v>
      </c>
    </row>
    <row r="19" spans="1:187" ht="71.25" customHeight="1" x14ac:dyDescent="0.4">
      <c r="A19" s="184">
        <v>12</v>
      </c>
      <c r="B19" s="185" t="s">
        <v>281</v>
      </c>
      <c r="C19" s="186">
        <f t="shared" ref="C19:C20" si="46">M19+AP19+BF19+BQ19+CN19+CY19+DN19+DU19+DW19+EQ19+ES19+FK19+FW19+GE19</f>
        <v>5640</v>
      </c>
      <c r="D19" s="187">
        <v>1</v>
      </c>
      <c r="E19" s="187">
        <v>59</v>
      </c>
      <c r="F19" s="173">
        <f t="shared" si="27"/>
        <v>60</v>
      </c>
      <c r="G19" s="187">
        <v>3</v>
      </c>
      <c r="H19" s="187">
        <v>58</v>
      </c>
      <c r="I19" s="187">
        <v>60</v>
      </c>
      <c r="J19" s="187">
        <v>43</v>
      </c>
      <c r="K19" s="187">
        <v>60</v>
      </c>
      <c r="L19" s="187">
        <v>48</v>
      </c>
      <c r="M19" s="173">
        <f t="shared" si="6"/>
        <v>332</v>
      </c>
      <c r="N19" s="187">
        <v>59</v>
      </c>
      <c r="O19" s="187">
        <v>12</v>
      </c>
      <c r="P19" s="173">
        <f t="shared" si="28"/>
        <v>71</v>
      </c>
      <c r="Q19" s="187">
        <v>94</v>
      </c>
      <c r="R19" s="187">
        <v>57</v>
      </c>
      <c r="S19" s="187">
        <v>1</v>
      </c>
      <c r="T19" s="173">
        <f t="shared" si="7"/>
        <v>58</v>
      </c>
      <c r="U19" s="187">
        <v>22</v>
      </c>
      <c r="V19" s="187">
        <v>32</v>
      </c>
      <c r="W19" s="187">
        <v>34</v>
      </c>
      <c r="X19" s="173">
        <f t="shared" si="8"/>
        <v>66</v>
      </c>
      <c r="Y19" s="187">
        <v>21</v>
      </c>
      <c r="Z19" s="187">
        <v>7</v>
      </c>
      <c r="AA19" s="173">
        <f t="shared" si="9"/>
        <v>28</v>
      </c>
      <c r="AB19" s="187">
        <v>7</v>
      </c>
      <c r="AC19" s="187">
        <v>13</v>
      </c>
      <c r="AD19" s="187">
        <v>10</v>
      </c>
      <c r="AE19" s="173">
        <f t="shared" si="10"/>
        <v>30</v>
      </c>
      <c r="AF19" s="187">
        <v>80</v>
      </c>
      <c r="AG19" s="187">
        <v>11</v>
      </c>
      <c r="AH19" s="187">
        <v>6</v>
      </c>
      <c r="AI19" s="187">
        <v>8</v>
      </c>
      <c r="AJ19" s="173">
        <f t="shared" si="11"/>
        <v>14</v>
      </c>
      <c r="AK19" s="187">
        <v>11</v>
      </c>
      <c r="AL19" s="187">
        <v>12</v>
      </c>
      <c r="AM19" s="173">
        <f t="shared" si="12"/>
        <v>23</v>
      </c>
      <c r="AN19" s="187">
        <v>1</v>
      </c>
      <c r="AO19" s="173">
        <f t="shared" si="41"/>
        <v>38</v>
      </c>
      <c r="AP19" s="173">
        <f>P19+Q19+T19+U19+X19+AA19+AE19+AF19+AG19+AO19</f>
        <v>498</v>
      </c>
      <c r="AQ19" s="187">
        <v>49</v>
      </c>
      <c r="AR19" s="187">
        <v>2</v>
      </c>
      <c r="AS19" s="187">
        <v>153</v>
      </c>
      <c r="AT19" s="173">
        <f t="shared" si="30"/>
        <v>155</v>
      </c>
      <c r="AU19" s="187">
        <v>109</v>
      </c>
      <c r="AV19" s="187">
        <v>70</v>
      </c>
      <c r="AW19" s="187">
        <v>1</v>
      </c>
      <c r="AX19" s="187">
        <v>75</v>
      </c>
      <c r="AY19" s="187">
        <v>60</v>
      </c>
      <c r="AZ19" s="187">
        <v>1</v>
      </c>
      <c r="BA19" s="187">
        <v>52</v>
      </c>
      <c r="BB19" s="187">
        <v>113</v>
      </c>
      <c r="BC19" s="187">
        <v>8</v>
      </c>
      <c r="BD19" s="173">
        <f t="shared" si="13"/>
        <v>489</v>
      </c>
      <c r="BE19" s="187">
        <v>69</v>
      </c>
      <c r="BF19" s="173">
        <f>AQ19+AT19+BD19+BE19</f>
        <v>762</v>
      </c>
      <c r="BG19" s="187">
        <v>65</v>
      </c>
      <c r="BH19" s="187">
        <v>11</v>
      </c>
      <c r="BI19" s="187">
        <v>55</v>
      </c>
      <c r="BJ19" s="187">
        <v>41</v>
      </c>
      <c r="BK19" s="187">
        <v>35</v>
      </c>
      <c r="BL19" s="187">
        <v>67</v>
      </c>
      <c r="BM19" s="187">
        <v>3</v>
      </c>
      <c r="BN19" s="187">
        <v>43</v>
      </c>
      <c r="BO19" s="187">
        <v>35</v>
      </c>
      <c r="BP19" s="173">
        <f t="shared" si="42"/>
        <v>81</v>
      </c>
      <c r="BQ19" s="174">
        <f t="shared" si="43"/>
        <v>355</v>
      </c>
      <c r="BR19" s="187">
        <v>13</v>
      </c>
      <c r="BS19" s="187">
        <v>21</v>
      </c>
      <c r="BT19" s="187">
        <v>4</v>
      </c>
      <c r="BU19" s="187">
        <v>15</v>
      </c>
      <c r="BV19" s="187">
        <v>11</v>
      </c>
      <c r="BW19" s="187">
        <v>35</v>
      </c>
      <c r="BX19" s="173">
        <f t="shared" si="15"/>
        <v>61</v>
      </c>
      <c r="BY19" s="187">
        <v>31</v>
      </c>
      <c r="BZ19" s="187">
        <v>23</v>
      </c>
      <c r="CA19" s="187">
        <v>0</v>
      </c>
      <c r="CB19" s="187">
        <v>14</v>
      </c>
      <c r="CC19" s="187">
        <v>0</v>
      </c>
      <c r="CD19" s="187">
        <v>12</v>
      </c>
      <c r="CE19" s="173">
        <f t="shared" si="16"/>
        <v>49</v>
      </c>
      <c r="CF19" s="187">
        <v>40</v>
      </c>
      <c r="CG19" s="187">
        <v>4</v>
      </c>
      <c r="CH19" s="187">
        <v>9</v>
      </c>
      <c r="CI19" s="187">
        <v>7</v>
      </c>
      <c r="CJ19" s="187">
        <v>1</v>
      </c>
      <c r="CK19" s="187">
        <v>2</v>
      </c>
      <c r="CL19" s="173">
        <f t="shared" si="17"/>
        <v>23</v>
      </c>
      <c r="CM19" s="187">
        <v>8</v>
      </c>
      <c r="CN19" s="173">
        <f t="shared" si="18"/>
        <v>250</v>
      </c>
      <c r="CO19" s="187">
        <v>40</v>
      </c>
      <c r="CP19" s="187">
        <v>20</v>
      </c>
      <c r="CQ19" s="187">
        <v>9</v>
      </c>
      <c r="CR19" s="173">
        <f t="shared" si="31"/>
        <v>29</v>
      </c>
      <c r="CS19" s="187">
        <v>33</v>
      </c>
      <c r="CT19" s="187">
        <v>50</v>
      </c>
      <c r="CU19" s="187">
        <v>12</v>
      </c>
      <c r="CV19" s="187">
        <v>17</v>
      </c>
      <c r="CW19" s="173">
        <f t="shared" si="19"/>
        <v>29</v>
      </c>
      <c r="CX19" s="187">
        <v>20</v>
      </c>
      <c r="CY19" s="173">
        <f t="shared" si="32"/>
        <v>201</v>
      </c>
      <c r="CZ19" s="187">
        <v>0</v>
      </c>
      <c r="DA19" s="187">
        <v>51</v>
      </c>
      <c r="DB19" s="187">
        <v>322</v>
      </c>
      <c r="DC19" s="173">
        <f t="shared" si="33"/>
        <v>373</v>
      </c>
      <c r="DD19" s="187">
        <v>3</v>
      </c>
      <c r="DE19" s="187">
        <v>0</v>
      </c>
      <c r="DF19" s="187">
        <v>243</v>
      </c>
      <c r="DG19" s="187">
        <v>4</v>
      </c>
      <c r="DH19" s="187">
        <v>45</v>
      </c>
      <c r="DI19" s="187">
        <v>114</v>
      </c>
      <c r="DJ19" s="187">
        <v>1</v>
      </c>
      <c r="DK19" s="187">
        <v>138</v>
      </c>
      <c r="DL19" s="187">
        <v>1</v>
      </c>
      <c r="DM19" s="173">
        <f>SUM(DE19:DL19)</f>
        <v>546</v>
      </c>
      <c r="DN19" s="173">
        <f>DC19+DD19+DM19</f>
        <v>922</v>
      </c>
      <c r="DO19" s="187">
        <v>59</v>
      </c>
      <c r="DP19" s="187">
        <v>62</v>
      </c>
      <c r="DQ19" s="187">
        <v>6</v>
      </c>
      <c r="DR19" s="173">
        <f t="shared" si="21"/>
        <v>68</v>
      </c>
      <c r="DS19" s="187">
        <v>54</v>
      </c>
      <c r="DT19" s="187">
        <v>73</v>
      </c>
      <c r="DU19" s="173">
        <f t="shared" si="34"/>
        <v>254</v>
      </c>
      <c r="DV19" s="187">
        <v>24</v>
      </c>
      <c r="DW19" s="173">
        <f t="shared" si="35"/>
        <v>24</v>
      </c>
      <c r="DX19" s="187">
        <v>28</v>
      </c>
      <c r="DY19" s="187">
        <v>134</v>
      </c>
      <c r="DZ19" s="187">
        <v>5</v>
      </c>
      <c r="EA19" s="187">
        <v>4</v>
      </c>
      <c r="EB19" s="187">
        <v>13</v>
      </c>
      <c r="EC19" s="187">
        <v>7</v>
      </c>
      <c r="ED19" s="173">
        <f>SUM(DZ19:EC19)</f>
        <v>29</v>
      </c>
      <c r="EE19" s="187">
        <v>24</v>
      </c>
      <c r="EF19" s="187">
        <v>131</v>
      </c>
      <c r="EG19" s="187">
        <v>5</v>
      </c>
      <c r="EH19" s="187">
        <v>4</v>
      </c>
      <c r="EI19" s="187">
        <v>1</v>
      </c>
      <c r="EJ19" s="187">
        <v>2</v>
      </c>
      <c r="EK19" s="187">
        <v>189</v>
      </c>
      <c r="EL19" s="187">
        <v>1</v>
      </c>
      <c r="EM19" s="187">
        <v>7</v>
      </c>
      <c r="EN19" s="187">
        <v>0</v>
      </c>
      <c r="EO19" s="187">
        <v>2</v>
      </c>
      <c r="EP19" s="173">
        <f t="shared" si="36"/>
        <v>211</v>
      </c>
      <c r="EQ19" s="173">
        <f t="shared" si="37"/>
        <v>557</v>
      </c>
      <c r="ER19" s="187">
        <v>101</v>
      </c>
      <c r="ES19" s="173">
        <f t="shared" si="38"/>
        <v>101</v>
      </c>
      <c r="ET19" s="187">
        <v>10</v>
      </c>
      <c r="EU19" s="187">
        <v>4</v>
      </c>
      <c r="EV19" s="187">
        <v>58</v>
      </c>
      <c r="EW19" s="187">
        <v>31</v>
      </c>
      <c r="EX19" s="187">
        <v>5</v>
      </c>
      <c r="EY19" s="187">
        <v>50</v>
      </c>
      <c r="EZ19" s="187">
        <v>1</v>
      </c>
      <c r="FA19" s="187">
        <v>53</v>
      </c>
      <c r="FB19" s="187">
        <v>1</v>
      </c>
      <c r="FC19" s="187">
        <v>1</v>
      </c>
      <c r="FD19" s="187">
        <v>2</v>
      </c>
      <c r="FE19" s="187">
        <v>25</v>
      </c>
      <c r="FF19" s="187">
        <v>2</v>
      </c>
      <c r="FG19" s="187">
        <v>68</v>
      </c>
      <c r="FH19" s="187">
        <v>4</v>
      </c>
      <c r="FI19" s="187">
        <v>38</v>
      </c>
      <c r="FJ19" s="173">
        <f>SUM(EV19:FI19)</f>
        <v>339</v>
      </c>
      <c r="FK19" s="173">
        <f t="shared" si="39"/>
        <v>353</v>
      </c>
      <c r="FL19" s="187">
        <v>104</v>
      </c>
      <c r="FM19" s="187">
        <v>75</v>
      </c>
      <c r="FN19" s="187">
        <v>442</v>
      </c>
      <c r="FO19" s="187">
        <v>1</v>
      </c>
      <c r="FP19" s="187">
        <v>64</v>
      </c>
      <c r="FQ19" s="187">
        <v>58</v>
      </c>
      <c r="FR19" s="187">
        <v>56</v>
      </c>
      <c r="FS19" s="173">
        <f t="shared" si="23"/>
        <v>179</v>
      </c>
      <c r="FT19" s="187">
        <v>21</v>
      </c>
      <c r="FU19" s="187">
        <v>8</v>
      </c>
      <c r="FV19" s="173">
        <f>SUM(FT19:FU19)</f>
        <v>29</v>
      </c>
      <c r="FW19" s="173">
        <f t="shared" si="25"/>
        <v>829</v>
      </c>
      <c r="FX19" s="187">
        <v>68</v>
      </c>
      <c r="FY19" s="187">
        <v>49</v>
      </c>
      <c r="FZ19" s="187">
        <v>29</v>
      </c>
      <c r="GA19" s="187">
        <v>31</v>
      </c>
      <c r="GB19" s="187">
        <f t="shared" si="40"/>
        <v>60</v>
      </c>
      <c r="GC19" s="187">
        <v>1</v>
      </c>
      <c r="GD19" s="187">
        <v>24</v>
      </c>
      <c r="GE19" s="173">
        <f t="shared" si="26"/>
        <v>202</v>
      </c>
    </row>
    <row r="20" spans="1:187" ht="30" customHeight="1" x14ac:dyDescent="0.4">
      <c r="A20" s="188">
        <v>13</v>
      </c>
      <c r="B20" s="189" t="s">
        <v>282</v>
      </c>
      <c r="C20" s="186">
        <f t="shared" si="46"/>
        <v>5334</v>
      </c>
      <c r="D20" s="187">
        <f t="shared" ref="D20:L20" si="47">D11</f>
        <v>1</v>
      </c>
      <c r="E20" s="187">
        <f t="shared" si="47"/>
        <v>57</v>
      </c>
      <c r="F20" s="173">
        <f t="shared" si="47"/>
        <v>58</v>
      </c>
      <c r="G20" s="187">
        <f t="shared" si="47"/>
        <v>3</v>
      </c>
      <c r="H20" s="187">
        <f t="shared" si="47"/>
        <v>57</v>
      </c>
      <c r="I20" s="187">
        <f t="shared" si="47"/>
        <v>58</v>
      </c>
      <c r="J20" s="187">
        <f t="shared" si="47"/>
        <v>42</v>
      </c>
      <c r="K20" s="187">
        <f t="shared" si="47"/>
        <v>59</v>
      </c>
      <c r="L20" s="187">
        <f t="shared" si="47"/>
        <v>47</v>
      </c>
      <c r="M20" s="173">
        <f t="shared" si="6"/>
        <v>324</v>
      </c>
      <c r="N20" s="187">
        <f t="shared" ref="N20:AN20" si="48">N11</f>
        <v>59</v>
      </c>
      <c r="O20" s="187">
        <f t="shared" si="48"/>
        <v>12</v>
      </c>
      <c r="P20" s="173">
        <f t="shared" si="28"/>
        <v>71</v>
      </c>
      <c r="Q20" s="187">
        <f t="shared" si="48"/>
        <v>91</v>
      </c>
      <c r="R20" s="187">
        <f t="shared" si="48"/>
        <v>55</v>
      </c>
      <c r="S20" s="187">
        <f t="shared" si="48"/>
        <v>1</v>
      </c>
      <c r="T20" s="173">
        <f t="shared" si="7"/>
        <v>56</v>
      </c>
      <c r="U20" s="187">
        <f t="shared" si="48"/>
        <v>22</v>
      </c>
      <c r="V20" s="187">
        <f t="shared" si="48"/>
        <v>32</v>
      </c>
      <c r="W20" s="187">
        <f t="shared" si="48"/>
        <v>33</v>
      </c>
      <c r="X20" s="173">
        <f t="shared" si="8"/>
        <v>65</v>
      </c>
      <c r="Y20" s="187">
        <f t="shared" si="48"/>
        <v>21</v>
      </c>
      <c r="Z20" s="187">
        <f t="shared" si="48"/>
        <v>7</v>
      </c>
      <c r="AA20" s="173">
        <f t="shared" si="9"/>
        <v>28</v>
      </c>
      <c r="AB20" s="187">
        <f t="shared" si="48"/>
        <v>7</v>
      </c>
      <c r="AC20" s="187">
        <f t="shared" si="48"/>
        <v>13</v>
      </c>
      <c r="AD20" s="187">
        <f t="shared" si="48"/>
        <v>10</v>
      </c>
      <c r="AE20" s="173">
        <f t="shared" si="10"/>
        <v>30</v>
      </c>
      <c r="AF20" s="187">
        <f t="shared" si="48"/>
        <v>77</v>
      </c>
      <c r="AG20" s="187">
        <f t="shared" si="48"/>
        <v>11</v>
      </c>
      <c r="AH20" s="187">
        <f t="shared" si="48"/>
        <v>6</v>
      </c>
      <c r="AI20" s="187">
        <f>AI11</f>
        <v>8</v>
      </c>
      <c r="AJ20" s="173">
        <f t="shared" si="11"/>
        <v>14</v>
      </c>
      <c r="AK20" s="187">
        <f t="shared" si="48"/>
        <v>11</v>
      </c>
      <c r="AL20" s="187">
        <f>AL11</f>
        <v>12</v>
      </c>
      <c r="AM20" s="173">
        <f t="shared" si="12"/>
        <v>23</v>
      </c>
      <c r="AN20" s="187">
        <f t="shared" si="48"/>
        <v>1</v>
      </c>
      <c r="AO20" s="173">
        <f t="shared" si="41"/>
        <v>38</v>
      </c>
      <c r="AP20" s="173">
        <f>P20+Q20+T20+U20+X20+AA20+AE20+AF20+AG20+AO20</f>
        <v>489</v>
      </c>
      <c r="AQ20" s="187">
        <f>AQ11</f>
        <v>48</v>
      </c>
      <c r="AR20" s="187">
        <f>AR11</f>
        <v>1</v>
      </c>
      <c r="AS20" s="187">
        <f>AS11</f>
        <v>153</v>
      </c>
      <c r="AT20" s="173">
        <f t="shared" si="30"/>
        <v>154</v>
      </c>
      <c r="AU20" s="187">
        <f t="shared" ref="AU20:BC20" si="49">AU11</f>
        <v>106</v>
      </c>
      <c r="AV20" s="187">
        <f t="shared" si="49"/>
        <v>70</v>
      </c>
      <c r="AW20" s="187">
        <f t="shared" si="49"/>
        <v>1</v>
      </c>
      <c r="AX20" s="187">
        <f t="shared" si="49"/>
        <v>74</v>
      </c>
      <c r="AY20" s="187">
        <f t="shared" si="49"/>
        <v>60</v>
      </c>
      <c r="AZ20" s="187">
        <f t="shared" si="49"/>
        <v>1</v>
      </c>
      <c r="BA20" s="187">
        <f t="shared" si="49"/>
        <v>52</v>
      </c>
      <c r="BB20" s="187">
        <f t="shared" si="49"/>
        <v>111</v>
      </c>
      <c r="BC20" s="187">
        <f t="shared" si="49"/>
        <v>8</v>
      </c>
      <c r="BD20" s="173">
        <f t="shared" si="13"/>
        <v>483</v>
      </c>
      <c r="BE20" s="187">
        <f>BE11</f>
        <v>69</v>
      </c>
      <c r="BF20" s="173">
        <f t="shared" si="14"/>
        <v>754</v>
      </c>
      <c r="BG20" s="187">
        <f t="shared" ref="BG20:BO20" si="50">BG11</f>
        <v>61</v>
      </c>
      <c r="BH20" s="187">
        <f t="shared" si="50"/>
        <v>11</v>
      </c>
      <c r="BI20" s="187">
        <f t="shared" si="50"/>
        <v>53</v>
      </c>
      <c r="BJ20" s="187">
        <f t="shared" si="50"/>
        <v>40</v>
      </c>
      <c r="BK20" s="187">
        <f t="shared" si="50"/>
        <v>34</v>
      </c>
      <c r="BL20" s="187">
        <f t="shared" si="50"/>
        <v>65</v>
      </c>
      <c r="BM20" s="187">
        <f t="shared" si="50"/>
        <v>3</v>
      </c>
      <c r="BN20" s="187">
        <f t="shared" si="50"/>
        <v>41</v>
      </c>
      <c r="BO20" s="187">
        <f t="shared" si="50"/>
        <v>35</v>
      </c>
      <c r="BP20" s="173">
        <f t="shared" si="42"/>
        <v>79</v>
      </c>
      <c r="BQ20" s="174">
        <f t="shared" si="43"/>
        <v>343</v>
      </c>
      <c r="BR20" s="187">
        <f t="shared" ref="BR20:BW20" si="51">BR11</f>
        <v>13</v>
      </c>
      <c r="BS20" s="187">
        <f t="shared" si="51"/>
        <v>14</v>
      </c>
      <c r="BT20" s="187">
        <f t="shared" si="51"/>
        <v>0</v>
      </c>
      <c r="BU20" s="187">
        <f t="shared" si="51"/>
        <v>13</v>
      </c>
      <c r="BV20" s="187">
        <f t="shared" si="51"/>
        <v>5</v>
      </c>
      <c r="BW20" s="187">
        <f t="shared" si="51"/>
        <v>23</v>
      </c>
      <c r="BX20" s="173">
        <f t="shared" si="15"/>
        <v>41</v>
      </c>
      <c r="BY20" s="187">
        <f t="shared" ref="BY20:CD20" si="52">BY11</f>
        <v>18</v>
      </c>
      <c r="BZ20" s="187">
        <f t="shared" si="52"/>
        <v>19</v>
      </c>
      <c r="CA20" s="187">
        <f t="shared" si="52"/>
        <v>0</v>
      </c>
      <c r="CB20" s="187">
        <f t="shared" si="52"/>
        <v>10</v>
      </c>
      <c r="CC20" s="187">
        <f t="shared" si="52"/>
        <v>0</v>
      </c>
      <c r="CD20" s="187">
        <f t="shared" si="52"/>
        <v>9</v>
      </c>
      <c r="CE20" s="173">
        <f t="shared" si="16"/>
        <v>38</v>
      </c>
      <c r="CF20" s="187">
        <f>CF11</f>
        <v>35</v>
      </c>
      <c r="CG20" s="187">
        <f>CG11</f>
        <v>1</v>
      </c>
      <c r="CH20" s="187">
        <f>CH11</f>
        <v>8</v>
      </c>
      <c r="CI20" s="187">
        <f>CI11</f>
        <v>7</v>
      </c>
      <c r="CJ20" s="187">
        <f t="shared" ref="CJ20:CK20" si="53">CJ11</f>
        <v>0</v>
      </c>
      <c r="CK20" s="187">
        <f t="shared" si="53"/>
        <v>2</v>
      </c>
      <c r="CL20" s="173">
        <f t="shared" si="17"/>
        <v>18</v>
      </c>
      <c r="CM20" s="187">
        <f>CM11</f>
        <v>5</v>
      </c>
      <c r="CN20" s="173">
        <f t="shared" si="18"/>
        <v>182</v>
      </c>
      <c r="CO20" s="187">
        <f>CO11</f>
        <v>39</v>
      </c>
      <c r="CP20" s="187">
        <f>CP11</f>
        <v>20</v>
      </c>
      <c r="CQ20" s="187">
        <f>CQ11</f>
        <v>7</v>
      </c>
      <c r="CR20" s="173">
        <f t="shared" si="31"/>
        <v>27</v>
      </c>
      <c r="CS20" s="187">
        <f>CS11</f>
        <v>33</v>
      </c>
      <c r="CT20" s="187">
        <f>CT11</f>
        <v>44</v>
      </c>
      <c r="CU20" s="187">
        <f>CU11</f>
        <v>10</v>
      </c>
      <c r="CV20" s="187">
        <f>CV11</f>
        <v>13</v>
      </c>
      <c r="CW20" s="173">
        <f t="shared" si="19"/>
        <v>23</v>
      </c>
      <c r="CX20" s="187">
        <f>CX11</f>
        <v>19</v>
      </c>
      <c r="CY20" s="173">
        <f t="shared" si="32"/>
        <v>185</v>
      </c>
      <c r="CZ20" s="187">
        <f>CZ11</f>
        <v>0</v>
      </c>
      <c r="DA20" s="187">
        <f>DA11</f>
        <v>50</v>
      </c>
      <c r="DB20" s="187">
        <f>DB11</f>
        <v>318</v>
      </c>
      <c r="DC20" s="173">
        <f t="shared" si="33"/>
        <v>368</v>
      </c>
      <c r="DD20" s="187">
        <f t="shared" ref="DD20:DL20" si="54">DD11</f>
        <v>3</v>
      </c>
      <c r="DE20" s="187">
        <f t="shared" si="54"/>
        <v>0</v>
      </c>
      <c r="DF20" s="187">
        <f t="shared" si="54"/>
        <v>240</v>
      </c>
      <c r="DG20" s="187">
        <f t="shared" si="54"/>
        <v>4</v>
      </c>
      <c r="DH20" s="187">
        <f t="shared" si="54"/>
        <v>44</v>
      </c>
      <c r="DI20" s="187">
        <f t="shared" si="54"/>
        <v>111</v>
      </c>
      <c r="DJ20" s="187">
        <f t="shared" si="54"/>
        <v>1</v>
      </c>
      <c r="DK20" s="187">
        <f t="shared" si="54"/>
        <v>134</v>
      </c>
      <c r="DL20" s="187">
        <f t="shared" si="54"/>
        <v>1</v>
      </c>
      <c r="DM20" s="173">
        <f>SUM(DE20:DL20)</f>
        <v>535</v>
      </c>
      <c r="DN20" s="174">
        <f>DC20+DD20+DM20</f>
        <v>906</v>
      </c>
      <c r="DO20" s="187">
        <f t="shared" ref="DO20:FZ20" si="55">DO11</f>
        <v>57</v>
      </c>
      <c r="DP20" s="187">
        <f t="shared" si="55"/>
        <v>62</v>
      </c>
      <c r="DQ20" s="187">
        <f t="shared" si="55"/>
        <v>6</v>
      </c>
      <c r="DR20" s="173">
        <f t="shared" si="21"/>
        <v>68</v>
      </c>
      <c r="DS20" s="187">
        <f t="shared" si="55"/>
        <v>53</v>
      </c>
      <c r="DT20" s="187">
        <f>DT11</f>
        <v>73</v>
      </c>
      <c r="DU20" s="173">
        <f t="shared" si="34"/>
        <v>251</v>
      </c>
      <c r="DV20" s="187">
        <f t="shared" si="55"/>
        <v>17</v>
      </c>
      <c r="DW20" s="173">
        <f t="shared" si="55"/>
        <v>17</v>
      </c>
      <c r="DX20" s="187">
        <f t="shared" si="55"/>
        <v>27</v>
      </c>
      <c r="DY20" s="187">
        <f t="shared" si="55"/>
        <v>131</v>
      </c>
      <c r="DZ20" s="187">
        <f t="shared" si="55"/>
        <v>5</v>
      </c>
      <c r="EA20" s="187">
        <f t="shared" si="55"/>
        <v>4</v>
      </c>
      <c r="EB20" s="187">
        <f t="shared" si="55"/>
        <v>12</v>
      </c>
      <c r="EC20" s="187">
        <f t="shared" si="55"/>
        <v>7</v>
      </c>
      <c r="ED20" s="173">
        <f>SUM(DZ20:EC20)</f>
        <v>28</v>
      </c>
      <c r="EE20" s="187">
        <f t="shared" si="55"/>
        <v>24</v>
      </c>
      <c r="EF20" s="187">
        <f t="shared" si="55"/>
        <v>131</v>
      </c>
      <c r="EG20" s="187">
        <f t="shared" si="55"/>
        <v>5</v>
      </c>
      <c r="EH20" s="187">
        <f t="shared" si="55"/>
        <v>4</v>
      </c>
      <c r="EI20" s="187">
        <f t="shared" si="55"/>
        <v>1</v>
      </c>
      <c r="EJ20" s="187">
        <f t="shared" si="55"/>
        <v>2</v>
      </c>
      <c r="EK20" s="187">
        <f t="shared" si="55"/>
        <v>189</v>
      </c>
      <c r="EL20" s="187">
        <f t="shared" si="55"/>
        <v>1</v>
      </c>
      <c r="EM20" s="187">
        <f t="shared" si="55"/>
        <v>5</v>
      </c>
      <c r="EN20" s="187">
        <f t="shared" si="55"/>
        <v>0</v>
      </c>
      <c r="EO20" s="187">
        <f t="shared" si="55"/>
        <v>2</v>
      </c>
      <c r="EP20" s="173">
        <f t="shared" si="36"/>
        <v>209</v>
      </c>
      <c r="EQ20" s="173">
        <f t="shared" si="37"/>
        <v>550</v>
      </c>
      <c r="ER20" s="187">
        <f t="shared" si="55"/>
        <v>84</v>
      </c>
      <c r="ES20" s="173">
        <f t="shared" si="55"/>
        <v>84</v>
      </c>
      <c r="ET20" s="187">
        <f t="shared" si="55"/>
        <v>9</v>
      </c>
      <c r="EU20" s="187">
        <f t="shared" si="55"/>
        <v>2</v>
      </c>
      <c r="EV20" s="187">
        <f t="shared" si="55"/>
        <v>58</v>
      </c>
      <c r="EW20" s="187">
        <f t="shared" si="55"/>
        <v>31</v>
      </c>
      <c r="EX20" s="187">
        <f t="shared" si="55"/>
        <v>5</v>
      </c>
      <c r="EY20" s="187">
        <f t="shared" si="55"/>
        <v>50</v>
      </c>
      <c r="EZ20" s="187">
        <f t="shared" si="55"/>
        <v>1</v>
      </c>
      <c r="FA20" s="187">
        <f t="shared" si="55"/>
        <v>53</v>
      </c>
      <c r="FB20" s="187">
        <f t="shared" si="55"/>
        <v>1</v>
      </c>
      <c r="FC20" s="187">
        <f t="shared" si="55"/>
        <v>1</v>
      </c>
      <c r="FD20" s="187">
        <f t="shared" si="55"/>
        <v>2</v>
      </c>
      <c r="FE20" s="187">
        <f t="shared" si="55"/>
        <v>25</v>
      </c>
      <c r="FF20" s="187">
        <f t="shared" si="55"/>
        <v>2</v>
      </c>
      <c r="FG20" s="187">
        <f t="shared" si="55"/>
        <v>68</v>
      </c>
      <c r="FH20" s="187">
        <f t="shared" si="55"/>
        <v>4</v>
      </c>
      <c r="FI20" s="187">
        <f t="shared" si="55"/>
        <v>38</v>
      </c>
      <c r="FJ20" s="173">
        <f t="shared" si="22"/>
        <v>339</v>
      </c>
      <c r="FK20" s="173">
        <f t="shared" si="39"/>
        <v>350</v>
      </c>
      <c r="FL20" s="187">
        <f t="shared" si="55"/>
        <v>77</v>
      </c>
      <c r="FM20" s="187">
        <f t="shared" si="55"/>
        <v>46</v>
      </c>
      <c r="FN20" s="187">
        <f t="shared" si="55"/>
        <v>421</v>
      </c>
      <c r="FO20" s="187">
        <f t="shared" si="55"/>
        <v>1</v>
      </c>
      <c r="FP20" s="187">
        <f t="shared" si="55"/>
        <v>52</v>
      </c>
      <c r="FQ20" s="187">
        <f t="shared" si="55"/>
        <v>29</v>
      </c>
      <c r="FR20" s="187">
        <f t="shared" si="55"/>
        <v>45</v>
      </c>
      <c r="FS20" s="173">
        <f t="shared" si="23"/>
        <v>127</v>
      </c>
      <c r="FT20" s="187">
        <f t="shared" si="55"/>
        <v>20</v>
      </c>
      <c r="FU20" s="187">
        <f t="shared" si="55"/>
        <v>8</v>
      </c>
      <c r="FV20" s="173">
        <f t="shared" si="24"/>
        <v>28</v>
      </c>
      <c r="FW20" s="173">
        <f t="shared" si="25"/>
        <v>699</v>
      </c>
      <c r="FX20" s="187">
        <f t="shared" si="55"/>
        <v>67</v>
      </c>
      <c r="FY20" s="187">
        <f t="shared" si="55"/>
        <v>49</v>
      </c>
      <c r="FZ20" s="187">
        <f t="shared" si="55"/>
        <v>28</v>
      </c>
      <c r="GA20" s="187">
        <f t="shared" ref="GA20:GC20" si="56">GA11</f>
        <v>31</v>
      </c>
      <c r="GB20" s="187">
        <f t="shared" si="40"/>
        <v>59</v>
      </c>
      <c r="GC20" s="187">
        <f t="shared" si="56"/>
        <v>1</v>
      </c>
      <c r="GD20" s="187">
        <f>GD11</f>
        <v>24</v>
      </c>
      <c r="GE20" s="173">
        <f t="shared" si="26"/>
        <v>200</v>
      </c>
    </row>
    <row r="21" spans="1:187" ht="56.25" customHeight="1" x14ac:dyDescent="0.4">
      <c r="A21" s="175"/>
      <c r="B21" s="176" t="s">
        <v>283</v>
      </c>
      <c r="C21" s="177">
        <f t="shared" ref="C21" si="57">C20*100/C19</f>
        <v>94.574468085106389</v>
      </c>
      <c r="D21" s="178">
        <f>D20*100/D19</f>
        <v>100</v>
      </c>
      <c r="E21" s="178">
        <f>E20*100/E19</f>
        <v>96.610169491525426</v>
      </c>
      <c r="F21" s="178">
        <f>F20*100/F19</f>
        <v>96.666666666666671</v>
      </c>
      <c r="G21" s="178">
        <f t="shared" ref="G21:BR21" si="58">G20*100/G19</f>
        <v>100</v>
      </c>
      <c r="H21" s="178">
        <f t="shared" si="58"/>
        <v>98.275862068965523</v>
      </c>
      <c r="I21" s="178">
        <f t="shared" si="58"/>
        <v>96.666666666666671</v>
      </c>
      <c r="J21" s="178">
        <f>J20*100/J19</f>
        <v>97.674418604651166</v>
      </c>
      <c r="K21" s="178">
        <f t="shared" si="58"/>
        <v>98.333333333333329</v>
      </c>
      <c r="L21" s="178">
        <f>L20*100/L19</f>
        <v>97.916666666666671</v>
      </c>
      <c r="M21" s="178">
        <f t="shared" si="58"/>
        <v>97.590361445783131</v>
      </c>
      <c r="N21" s="178">
        <f t="shared" si="58"/>
        <v>100</v>
      </c>
      <c r="O21" s="178">
        <f t="shared" si="58"/>
        <v>100</v>
      </c>
      <c r="P21" s="178">
        <f t="shared" si="58"/>
        <v>100</v>
      </c>
      <c r="Q21" s="178">
        <f>Q20*100/Q19</f>
        <v>96.808510638297875</v>
      </c>
      <c r="R21" s="178">
        <f t="shared" si="58"/>
        <v>96.491228070175438</v>
      </c>
      <c r="S21" s="178">
        <f t="shared" si="58"/>
        <v>100</v>
      </c>
      <c r="T21" s="178">
        <f>T20*100/T19</f>
        <v>96.551724137931032</v>
      </c>
      <c r="U21" s="178">
        <f t="shared" si="58"/>
        <v>100</v>
      </c>
      <c r="V21" s="178">
        <f t="shared" si="58"/>
        <v>100</v>
      </c>
      <c r="W21" s="178">
        <f t="shared" si="58"/>
        <v>97.058823529411768</v>
      </c>
      <c r="X21" s="178">
        <f t="shared" si="58"/>
        <v>98.484848484848484</v>
      </c>
      <c r="Y21" s="178">
        <f t="shared" si="58"/>
        <v>100</v>
      </c>
      <c r="Z21" s="178">
        <f t="shared" si="58"/>
        <v>100</v>
      </c>
      <c r="AA21" s="178">
        <f t="shared" si="58"/>
        <v>100</v>
      </c>
      <c r="AB21" s="178">
        <f t="shared" si="58"/>
        <v>100</v>
      </c>
      <c r="AC21" s="178">
        <f t="shared" si="58"/>
        <v>100</v>
      </c>
      <c r="AD21" s="178">
        <f t="shared" si="58"/>
        <v>100</v>
      </c>
      <c r="AE21" s="178">
        <f t="shared" si="58"/>
        <v>100</v>
      </c>
      <c r="AF21" s="178">
        <f t="shared" si="58"/>
        <v>96.25</v>
      </c>
      <c r="AG21" s="178">
        <f t="shared" si="58"/>
        <v>100</v>
      </c>
      <c r="AH21" s="178">
        <f t="shared" si="58"/>
        <v>100</v>
      </c>
      <c r="AI21" s="178">
        <f t="shared" si="58"/>
        <v>100</v>
      </c>
      <c r="AJ21" s="178">
        <f t="shared" si="58"/>
        <v>100</v>
      </c>
      <c r="AK21" s="178">
        <f t="shared" si="58"/>
        <v>100</v>
      </c>
      <c r="AL21" s="178">
        <f t="shared" si="58"/>
        <v>100</v>
      </c>
      <c r="AM21" s="178">
        <f t="shared" si="58"/>
        <v>100</v>
      </c>
      <c r="AN21" s="178">
        <f t="shared" si="58"/>
        <v>100</v>
      </c>
      <c r="AO21" s="178">
        <f t="shared" si="58"/>
        <v>100</v>
      </c>
      <c r="AP21" s="178">
        <f t="shared" si="58"/>
        <v>98.192771084337352</v>
      </c>
      <c r="AQ21" s="178">
        <f t="shared" si="58"/>
        <v>97.959183673469383</v>
      </c>
      <c r="AR21" s="178">
        <f t="shared" si="58"/>
        <v>50</v>
      </c>
      <c r="AS21" s="178">
        <f t="shared" si="58"/>
        <v>100</v>
      </c>
      <c r="AT21" s="178">
        <f t="shared" si="58"/>
        <v>99.354838709677423</v>
      </c>
      <c r="AU21" s="178">
        <f t="shared" si="58"/>
        <v>97.247706422018354</v>
      </c>
      <c r="AV21" s="178">
        <f t="shared" si="58"/>
        <v>100</v>
      </c>
      <c r="AW21" s="178">
        <f t="shared" si="58"/>
        <v>100</v>
      </c>
      <c r="AX21" s="178">
        <f t="shared" si="58"/>
        <v>98.666666666666671</v>
      </c>
      <c r="AY21" s="178">
        <f t="shared" si="58"/>
        <v>100</v>
      </c>
      <c r="AZ21" s="178">
        <f t="shared" si="58"/>
        <v>100</v>
      </c>
      <c r="BA21" s="178">
        <f t="shared" si="58"/>
        <v>100</v>
      </c>
      <c r="BB21" s="178">
        <f t="shared" si="58"/>
        <v>98.230088495575217</v>
      </c>
      <c r="BC21" s="178">
        <f t="shared" si="58"/>
        <v>100</v>
      </c>
      <c r="BD21" s="178">
        <f t="shared" si="58"/>
        <v>98.773006134969322</v>
      </c>
      <c r="BE21" s="178">
        <f t="shared" si="58"/>
        <v>100</v>
      </c>
      <c r="BF21" s="178">
        <f t="shared" si="58"/>
        <v>98.950131233595798</v>
      </c>
      <c r="BG21" s="178">
        <f t="shared" si="58"/>
        <v>93.84615384615384</v>
      </c>
      <c r="BH21" s="178">
        <f t="shared" si="58"/>
        <v>100</v>
      </c>
      <c r="BI21" s="178">
        <f t="shared" si="58"/>
        <v>96.36363636363636</v>
      </c>
      <c r="BJ21" s="178">
        <f t="shared" si="58"/>
        <v>97.560975609756099</v>
      </c>
      <c r="BK21" s="178">
        <f t="shared" si="58"/>
        <v>97.142857142857139</v>
      </c>
      <c r="BL21" s="178">
        <f t="shared" si="58"/>
        <v>97.014925373134332</v>
      </c>
      <c r="BM21" s="178">
        <f t="shared" si="58"/>
        <v>100</v>
      </c>
      <c r="BN21" s="178">
        <f t="shared" si="58"/>
        <v>95.348837209302332</v>
      </c>
      <c r="BO21" s="178">
        <f t="shared" si="58"/>
        <v>100</v>
      </c>
      <c r="BP21" s="178">
        <f t="shared" si="58"/>
        <v>97.53086419753086</v>
      </c>
      <c r="BQ21" s="178">
        <f t="shared" si="58"/>
        <v>96.619718309859152</v>
      </c>
      <c r="BR21" s="178">
        <f t="shared" si="58"/>
        <v>100</v>
      </c>
      <c r="BS21" s="178">
        <f t="shared" ref="BS21:ED21" si="59">BS20*100/BS19</f>
        <v>66.666666666666671</v>
      </c>
      <c r="BT21" s="178">
        <f t="shared" si="59"/>
        <v>0</v>
      </c>
      <c r="BU21" s="178">
        <f t="shared" si="59"/>
        <v>86.666666666666671</v>
      </c>
      <c r="BV21" s="178">
        <f t="shared" si="59"/>
        <v>45.454545454545453</v>
      </c>
      <c r="BW21" s="178">
        <f t="shared" si="59"/>
        <v>65.714285714285708</v>
      </c>
      <c r="BX21" s="178">
        <f t="shared" si="59"/>
        <v>67.213114754098356</v>
      </c>
      <c r="BY21" s="178">
        <f t="shared" si="59"/>
        <v>58.064516129032256</v>
      </c>
      <c r="BZ21" s="178">
        <f t="shared" si="59"/>
        <v>82.608695652173907</v>
      </c>
      <c r="CA21" s="178" t="e">
        <f t="shared" si="59"/>
        <v>#DIV/0!</v>
      </c>
      <c r="CB21" s="178">
        <f t="shared" si="59"/>
        <v>71.428571428571431</v>
      </c>
      <c r="CC21" s="178" t="e">
        <f t="shared" si="59"/>
        <v>#DIV/0!</v>
      </c>
      <c r="CD21" s="178">
        <f t="shared" si="59"/>
        <v>75</v>
      </c>
      <c r="CE21" s="178">
        <f t="shared" si="59"/>
        <v>77.551020408163268</v>
      </c>
      <c r="CF21" s="178">
        <f t="shared" si="59"/>
        <v>87.5</v>
      </c>
      <c r="CG21" s="178">
        <f t="shared" si="59"/>
        <v>25</v>
      </c>
      <c r="CH21" s="178">
        <f t="shared" si="59"/>
        <v>88.888888888888886</v>
      </c>
      <c r="CI21" s="178">
        <f>CI20*100/CI19</f>
        <v>100</v>
      </c>
      <c r="CJ21" s="178">
        <f t="shared" si="59"/>
        <v>0</v>
      </c>
      <c r="CK21" s="178">
        <f t="shared" si="59"/>
        <v>100</v>
      </c>
      <c r="CL21" s="178">
        <f t="shared" si="59"/>
        <v>78.260869565217391</v>
      </c>
      <c r="CM21" s="178">
        <f t="shared" si="59"/>
        <v>62.5</v>
      </c>
      <c r="CN21" s="178">
        <f t="shared" si="59"/>
        <v>72.8</v>
      </c>
      <c r="CO21" s="178">
        <f t="shared" si="59"/>
        <v>97.5</v>
      </c>
      <c r="CP21" s="178">
        <f t="shared" si="59"/>
        <v>100</v>
      </c>
      <c r="CQ21" s="178">
        <f>CQ20*100/CQ19</f>
        <v>77.777777777777771</v>
      </c>
      <c r="CR21" s="178">
        <f t="shared" si="59"/>
        <v>93.103448275862064</v>
      </c>
      <c r="CS21" s="178">
        <f t="shared" si="59"/>
        <v>100</v>
      </c>
      <c r="CT21" s="178">
        <f t="shared" si="59"/>
        <v>88</v>
      </c>
      <c r="CU21" s="178">
        <f t="shared" si="59"/>
        <v>83.333333333333329</v>
      </c>
      <c r="CV21" s="178">
        <f t="shared" si="59"/>
        <v>76.470588235294116</v>
      </c>
      <c r="CW21" s="178">
        <f t="shared" si="59"/>
        <v>79.310344827586206</v>
      </c>
      <c r="CX21" s="178">
        <f t="shared" si="59"/>
        <v>95</v>
      </c>
      <c r="CY21" s="178">
        <f t="shared" si="59"/>
        <v>92.039800995024876</v>
      </c>
      <c r="CZ21" s="178" t="e">
        <f t="shared" si="59"/>
        <v>#DIV/0!</v>
      </c>
      <c r="DA21" s="178">
        <f>DA20*100/DA19</f>
        <v>98.039215686274517</v>
      </c>
      <c r="DB21" s="178">
        <f t="shared" si="59"/>
        <v>98.757763975155285</v>
      </c>
      <c r="DC21" s="178">
        <f t="shared" si="59"/>
        <v>98.659517426273453</v>
      </c>
      <c r="DD21" s="178">
        <f t="shared" si="59"/>
        <v>100</v>
      </c>
      <c r="DE21" s="178" t="e">
        <f t="shared" si="59"/>
        <v>#DIV/0!</v>
      </c>
      <c r="DF21" s="178">
        <f t="shared" si="59"/>
        <v>98.76543209876543</v>
      </c>
      <c r="DG21" s="178">
        <f t="shared" si="59"/>
        <v>100</v>
      </c>
      <c r="DH21" s="178">
        <f>DH20*100/DH19</f>
        <v>97.777777777777771</v>
      </c>
      <c r="DI21" s="178">
        <f t="shared" si="59"/>
        <v>97.368421052631575</v>
      </c>
      <c r="DJ21" s="178">
        <f t="shared" si="59"/>
        <v>100</v>
      </c>
      <c r="DK21" s="178">
        <f t="shared" si="59"/>
        <v>97.101449275362313</v>
      </c>
      <c r="DL21" s="178">
        <f t="shared" si="59"/>
        <v>100</v>
      </c>
      <c r="DM21" s="178">
        <f t="shared" si="59"/>
        <v>97.985347985347985</v>
      </c>
      <c r="DN21" s="178">
        <f t="shared" si="59"/>
        <v>98.264642082429503</v>
      </c>
      <c r="DO21" s="178">
        <f t="shared" si="59"/>
        <v>96.610169491525426</v>
      </c>
      <c r="DP21" s="178">
        <f t="shared" si="59"/>
        <v>100</v>
      </c>
      <c r="DQ21" s="178">
        <f t="shared" si="59"/>
        <v>100</v>
      </c>
      <c r="DR21" s="178">
        <f t="shared" si="59"/>
        <v>100</v>
      </c>
      <c r="DS21" s="178">
        <f t="shared" si="59"/>
        <v>98.148148148148152</v>
      </c>
      <c r="DT21" s="178">
        <f t="shared" si="59"/>
        <v>100</v>
      </c>
      <c r="DU21" s="178">
        <f t="shared" si="59"/>
        <v>98.818897637795274</v>
      </c>
      <c r="DV21" s="178">
        <f t="shared" si="59"/>
        <v>70.833333333333329</v>
      </c>
      <c r="DW21" s="178">
        <f t="shared" si="59"/>
        <v>70.833333333333329</v>
      </c>
      <c r="DX21" s="178">
        <f t="shared" si="59"/>
        <v>96.428571428571431</v>
      </c>
      <c r="DY21" s="178">
        <f t="shared" si="59"/>
        <v>97.761194029850742</v>
      </c>
      <c r="DZ21" s="178">
        <f t="shared" si="59"/>
        <v>100</v>
      </c>
      <c r="EA21" s="178">
        <f t="shared" si="59"/>
        <v>100</v>
      </c>
      <c r="EB21" s="178">
        <f t="shared" si="59"/>
        <v>92.307692307692307</v>
      </c>
      <c r="EC21" s="178">
        <f t="shared" si="59"/>
        <v>100</v>
      </c>
      <c r="ED21" s="178">
        <f t="shared" si="59"/>
        <v>96.551724137931032</v>
      </c>
      <c r="EE21" s="178">
        <f t="shared" ref="EE21:GE21" si="60">EE20*100/EE19</f>
        <v>100</v>
      </c>
      <c r="EF21" s="178">
        <f t="shared" si="60"/>
        <v>100</v>
      </c>
      <c r="EG21" s="178">
        <f t="shared" si="60"/>
        <v>100</v>
      </c>
      <c r="EH21" s="178">
        <f t="shared" si="60"/>
        <v>100</v>
      </c>
      <c r="EI21" s="178">
        <f t="shared" si="60"/>
        <v>100</v>
      </c>
      <c r="EJ21" s="178">
        <f t="shared" si="60"/>
        <v>100</v>
      </c>
      <c r="EK21" s="178">
        <f t="shared" si="60"/>
        <v>100</v>
      </c>
      <c r="EL21" s="178">
        <f t="shared" si="60"/>
        <v>100</v>
      </c>
      <c r="EM21" s="178">
        <f t="shared" si="60"/>
        <v>71.428571428571431</v>
      </c>
      <c r="EN21" s="178" t="e">
        <f t="shared" si="60"/>
        <v>#DIV/0!</v>
      </c>
      <c r="EO21" s="178">
        <f t="shared" si="60"/>
        <v>100</v>
      </c>
      <c r="EP21" s="178">
        <f t="shared" si="60"/>
        <v>99.052132701421797</v>
      </c>
      <c r="EQ21" s="178">
        <f t="shared" si="60"/>
        <v>98.74326750448833</v>
      </c>
      <c r="ER21" s="178">
        <f t="shared" si="60"/>
        <v>83.168316831683171</v>
      </c>
      <c r="ES21" s="178">
        <f t="shared" si="60"/>
        <v>83.168316831683171</v>
      </c>
      <c r="ET21" s="178">
        <f t="shared" si="60"/>
        <v>90</v>
      </c>
      <c r="EU21" s="178">
        <f t="shared" si="60"/>
        <v>50</v>
      </c>
      <c r="EV21" s="178">
        <f t="shared" si="60"/>
        <v>100</v>
      </c>
      <c r="EW21" s="178">
        <f t="shared" si="60"/>
        <v>100</v>
      </c>
      <c r="EX21" s="178">
        <f t="shared" si="60"/>
        <v>100</v>
      </c>
      <c r="EY21" s="178">
        <f t="shared" si="60"/>
        <v>100</v>
      </c>
      <c r="EZ21" s="178">
        <f t="shared" si="60"/>
        <v>100</v>
      </c>
      <c r="FA21" s="178">
        <f t="shared" si="60"/>
        <v>100</v>
      </c>
      <c r="FB21" s="178">
        <f t="shared" si="60"/>
        <v>100</v>
      </c>
      <c r="FC21" s="178">
        <f t="shared" si="60"/>
        <v>100</v>
      </c>
      <c r="FD21" s="178">
        <f t="shared" si="60"/>
        <v>100</v>
      </c>
      <c r="FE21" s="178">
        <f t="shared" si="60"/>
        <v>100</v>
      </c>
      <c r="FF21" s="178">
        <f t="shared" si="60"/>
        <v>100</v>
      </c>
      <c r="FG21" s="178">
        <f t="shared" si="60"/>
        <v>100</v>
      </c>
      <c r="FH21" s="178">
        <f t="shared" si="60"/>
        <v>100</v>
      </c>
      <c r="FI21" s="178">
        <f t="shared" si="60"/>
        <v>100</v>
      </c>
      <c r="FJ21" s="178">
        <f t="shared" si="60"/>
        <v>100</v>
      </c>
      <c r="FK21" s="178">
        <f t="shared" si="60"/>
        <v>99.150141643059484</v>
      </c>
      <c r="FL21" s="178">
        <f t="shared" si="60"/>
        <v>74.038461538461533</v>
      </c>
      <c r="FM21" s="178">
        <f t="shared" si="60"/>
        <v>61.333333333333336</v>
      </c>
      <c r="FN21" s="178">
        <f t="shared" si="60"/>
        <v>95.248868778280539</v>
      </c>
      <c r="FO21" s="178">
        <f t="shared" si="60"/>
        <v>100</v>
      </c>
      <c r="FP21" s="178">
        <f t="shared" si="60"/>
        <v>81.25</v>
      </c>
      <c r="FQ21" s="178">
        <f t="shared" si="60"/>
        <v>50</v>
      </c>
      <c r="FR21" s="178">
        <f t="shared" si="60"/>
        <v>80.357142857142861</v>
      </c>
      <c r="FS21" s="178">
        <f t="shared" si="60"/>
        <v>70.949720670391059</v>
      </c>
      <c r="FT21" s="178">
        <f>FT20*100/FT19</f>
        <v>95.238095238095241</v>
      </c>
      <c r="FU21" s="178">
        <f t="shared" si="60"/>
        <v>100</v>
      </c>
      <c r="FV21" s="178">
        <f t="shared" si="60"/>
        <v>96.551724137931032</v>
      </c>
      <c r="FW21" s="178">
        <f t="shared" si="60"/>
        <v>84.31845597104946</v>
      </c>
      <c r="FX21" s="178">
        <f t="shared" si="60"/>
        <v>98.529411764705884</v>
      </c>
      <c r="FY21" s="178">
        <f t="shared" si="60"/>
        <v>100</v>
      </c>
      <c r="FZ21" s="178">
        <f t="shared" si="60"/>
        <v>96.551724137931032</v>
      </c>
      <c r="GA21" s="178">
        <f t="shared" si="60"/>
        <v>100</v>
      </c>
      <c r="GB21" s="178">
        <f t="shared" si="60"/>
        <v>98.333333333333329</v>
      </c>
      <c r="GC21" s="178">
        <f t="shared" si="60"/>
        <v>100</v>
      </c>
      <c r="GD21" s="178">
        <f t="shared" si="60"/>
        <v>100</v>
      </c>
      <c r="GE21" s="178">
        <f t="shared" si="60"/>
        <v>99.009900990099013</v>
      </c>
    </row>
    <row r="22" spans="1:187" ht="67.5" customHeight="1" x14ac:dyDescent="0.4">
      <c r="A22" s="169">
        <v>14</v>
      </c>
      <c r="B22" s="190" t="s">
        <v>284</v>
      </c>
      <c r="C22" s="171">
        <f>(M22+AP22+BF22+BQ22+CN22+CY22+DN22+DU22+DW22+EQ22+ES22+FK22+FW22+GE22)/14</f>
        <v>21115.657986111106</v>
      </c>
      <c r="D22" s="172">
        <v>0</v>
      </c>
      <c r="E22" s="172">
        <v>18578</v>
      </c>
      <c r="F22" s="173">
        <f>SUM(D22:E22)/1</f>
        <v>18578</v>
      </c>
      <c r="G22" s="172">
        <v>15000</v>
      </c>
      <c r="H22" s="172">
        <v>17220</v>
      </c>
      <c r="I22" s="172">
        <v>16221</v>
      </c>
      <c r="J22" s="172">
        <v>17533</v>
      </c>
      <c r="K22" s="172">
        <v>17533</v>
      </c>
      <c r="L22" s="172">
        <v>15400</v>
      </c>
      <c r="M22" s="174">
        <f>(F22+G22+H22+I22+J22+K22+L22)/7</f>
        <v>16783.571428571428</v>
      </c>
      <c r="N22" s="172">
        <v>17222</v>
      </c>
      <c r="O22" s="172">
        <v>15751</v>
      </c>
      <c r="P22" s="173">
        <f>(SUM(N22:O22))/2</f>
        <v>16486.5</v>
      </c>
      <c r="Q22" s="172">
        <v>16682</v>
      </c>
      <c r="R22" s="172">
        <v>16056</v>
      </c>
      <c r="S22" s="172">
        <v>0</v>
      </c>
      <c r="T22" s="173">
        <f>(SUM(R22:S22))/1</f>
        <v>16056</v>
      </c>
      <c r="U22" s="172">
        <v>15982</v>
      </c>
      <c r="V22" s="172">
        <v>18583</v>
      </c>
      <c r="W22" s="172">
        <v>15647</v>
      </c>
      <c r="X22" s="173">
        <f>(SUM(V22:W22))/2</f>
        <v>17115</v>
      </c>
      <c r="Y22" s="172">
        <v>16425</v>
      </c>
      <c r="Z22" s="172">
        <v>16250</v>
      </c>
      <c r="AA22" s="173">
        <f>(SUM(Y22:Z22))/2</f>
        <v>16337.5</v>
      </c>
      <c r="AB22" s="172">
        <v>16286</v>
      </c>
      <c r="AC22" s="172">
        <v>16042</v>
      </c>
      <c r="AD22" s="172">
        <v>15000</v>
      </c>
      <c r="AE22" s="173">
        <f>(SUM(AB22:AD22))/3</f>
        <v>15776</v>
      </c>
      <c r="AF22" s="172">
        <v>16568</v>
      </c>
      <c r="AG22" s="172">
        <v>15945</v>
      </c>
      <c r="AH22" s="172">
        <v>15334</v>
      </c>
      <c r="AI22" s="172">
        <v>15626</v>
      </c>
      <c r="AJ22" s="173">
        <f>(SUM(AH22:AI22))/2</f>
        <v>15480</v>
      </c>
      <c r="AK22" s="172">
        <v>17728</v>
      </c>
      <c r="AL22" s="172">
        <v>15778</v>
      </c>
      <c r="AM22" s="173">
        <f>(SUM(AK22:AL22))/2</f>
        <v>16753</v>
      </c>
      <c r="AN22" s="172">
        <v>22000</v>
      </c>
      <c r="AO22" s="173">
        <f>(AJ22+AM22+AN22)/3</f>
        <v>18077.666666666668</v>
      </c>
      <c r="AP22" s="174">
        <f>(P22+Q22+T22+U22+X22+AA22+AE22+AF22+AG22+AO22)/10</f>
        <v>16502.566666666666</v>
      </c>
      <c r="AQ22" s="172">
        <v>16281</v>
      </c>
      <c r="AR22" s="172">
        <v>35000</v>
      </c>
      <c r="AS22" s="172">
        <v>17719</v>
      </c>
      <c r="AT22" s="174">
        <f>SUM(AR22:AS22)/2</f>
        <v>26359.5</v>
      </c>
      <c r="AU22" s="172">
        <v>16608</v>
      </c>
      <c r="AV22" s="172">
        <v>16420</v>
      </c>
      <c r="AW22" s="172">
        <v>15000</v>
      </c>
      <c r="AX22" s="172">
        <v>16593</v>
      </c>
      <c r="AY22" s="172">
        <v>17373</v>
      </c>
      <c r="AZ22" s="172">
        <v>18000</v>
      </c>
      <c r="BA22" s="172">
        <v>16692</v>
      </c>
      <c r="BB22" s="172">
        <v>17283</v>
      </c>
      <c r="BC22" s="172">
        <v>17250</v>
      </c>
      <c r="BD22" s="173">
        <f>(SUM(AU22:BC22))/9</f>
        <v>16802.111111111109</v>
      </c>
      <c r="BE22" s="172">
        <v>17081</v>
      </c>
      <c r="BF22" s="174">
        <f>(AQ22+AT22+BD22+BE22)/4</f>
        <v>19130.902777777777</v>
      </c>
      <c r="BG22" s="172">
        <v>18353</v>
      </c>
      <c r="BH22" s="172">
        <v>17380</v>
      </c>
      <c r="BI22" s="172">
        <v>19869</v>
      </c>
      <c r="BJ22" s="172">
        <v>21386</v>
      </c>
      <c r="BK22" s="172">
        <v>19870</v>
      </c>
      <c r="BL22" s="172">
        <v>19345</v>
      </c>
      <c r="BM22" s="172">
        <v>20000</v>
      </c>
      <c r="BN22" s="172">
        <v>17257</v>
      </c>
      <c r="BO22" s="172">
        <v>26856</v>
      </c>
      <c r="BP22" s="173">
        <f>SUM(BM22:BO22)/3</f>
        <v>21371</v>
      </c>
      <c r="BQ22" s="174">
        <f>(BG22+BH22+BI22+BJ22+BK22+BL22+BP22)/7</f>
        <v>19653.428571428572</v>
      </c>
      <c r="BR22" s="172">
        <v>18769</v>
      </c>
      <c r="BS22" s="172">
        <v>22286</v>
      </c>
      <c r="BT22" s="172">
        <v>0</v>
      </c>
      <c r="BU22" s="172">
        <v>16750</v>
      </c>
      <c r="BV22" s="172">
        <v>19720</v>
      </c>
      <c r="BW22" s="172">
        <v>16629</v>
      </c>
      <c r="BX22" s="173">
        <f>(SUM(BU22:BW22))/3</f>
        <v>17699.666666666668</v>
      </c>
      <c r="BY22" s="172">
        <v>19346</v>
      </c>
      <c r="BZ22" s="172">
        <v>17950</v>
      </c>
      <c r="CA22" s="172">
        <v>0</v>
      </c>
      <c r="CB22" s="172">
        <v>20375</v>
      </c>
      <c r="CC22" s="172">
        <v>0</v>
      </c>
      <c r="CD22" s="172">
        <v>18050</v>
      </c>
      <c r="CE22" s="173">
        <f>(SUM(BZ22:CD22))/3</f>
        <v>18791.666666666668</v>
      </c>
      <c r="CF22" s="172">
        <v>22758</v>
      </c>
      <c r="CG22" s="172">
        <v>30000</v>
      </c>
      <c r="CH22" s="172">
        <v>19875</v>
      </c>
      <c r="CI22" s="172">
        <v>17500</v>
      </c>
      <c r="CJ22" s="172">
        <v>0</v>
      </c>
      <c r="CK22" s="172">
        <v>31000</v>
      </c>
      <c r="CL22" s="173">
        <f>(SUM(CG22:CK22))/4</f>
        <v>24593.75</v>
      </c>
      <c r="CM22" s="172">
        <v>21000</v>
      </c>
      <c r="CN22" s="174">
        <f>(BR22+BS22+BT22+BX22+BY22+CE22+CF22+CL22+CM22)/8</f>
        <v>20655.510416666668</v>
      </c>
      <c r="CO22" s="172">
        <v>16959</v>
      </c>
      <c r="CP22" s="172">
        <v>18219</v>
      </c>
      <c r="CQ22" s="172">
        <v>25125</v>
      </c>
      <c r="CR22" s="173">
        <f>(SUM(CP22:CQ22))/2</f>
        <v>21672</v>
      </c>
      <c r="CS22" s="172">
        <v>18774</v>
      </c>
      <c r="CT22" s="172">
        <v>23091</v>
      </c>
      <c r="CU22" s="172">
        <v>23700</v>
      </c>
      <c r="CV22" s="172">
        <v>16794</v>
      </c>
      <c r="CW22" s="173">
        <f>(SUM(CU22:CV22))/2</f>
        <v>20247</v>
      </c>
      <c r="CX22" s="172">
        <v>16625</v>
      </c>
      <c r="CY22" s="174">
        <f>(CO22+CR22+CS22+CT22+CW22+CX22)/6</f>
        <v>19561.333333333332</v>
      </c>
      <c r="CZ22" s="172">
        <v>0</v>
      </c>
      <c r="DA22" s="172">
        <v>21851</v>
      </c>
      <c r="DB22" s="172">
        <v>18011</v>
      </c>
      <c r="DC22" s="173">
        <f>(SUM(CZ22:DB22))/2</f>
        <v>19931</v>
      </c>
      <c r="DD22" s="172">
        <v>20333</v>
      </c>
      <c r="DE22" s="172">
        <v>0</v>
      </c>
      <c r="DF22" s="172">
        <v>30568</v>
      </c>
      <c r="DG22" s="172">
        <v>16625</v>
      </c>
      <c r="DH22" s="172">
        <v>19055</v>
      </c>
      <c r="DI22" s="172">
        <v>17617</v>
      </c>
      <c r="DJ22" s="172">
        <v>0</v>
      </c>
      <c r="DK22" s="172">
        <v>18281</v>
      </c>
      <c r="DL22" s="172">
        <v>18000</v>
      </c>
      <c r="DM22" s="173">
        <f>(SUM(DE22:DL22))/6</f>
        <v>20024.333333333332</v>
      </c>
      <c r="DN22" s="174">
        <f>(DC22+DD22+DM22)/3</f>
        <v>20096.111111111109</v>
      </c>
      <c r="DO22" s="172">
        <v>17954</v>
      </c>
      <c r="DP22" s="172">
        <v>23262</v>
      </c>
      <c r="DQ22" s="172">
        <v>180500</v>
      </c>
      <c r="DR22" s="173">
        <f>(SUM(DP22:DQ22))/2</f>
        <v>101881</v>
      </c>
      <c r="DS22" s="172">
        <v>17961</v>
      </c>
      <c r="DT22" s="172">
        <v>18574</v>
      </c>
      <c r="DU22" s="174">
        <f>(DO22+DR22+DS22+DT22)/4</f>
        <v>39092.5</v>
      </c>
      <c r="DV22" s="172">
        <v>18700</v>
      </c>
      <c r="DW22" s="174">
        <f t="shared" ref="DW22:DW23" si="61">SUM(DV22)</f>
        <v>18700</v>
      </c>
      <c r="DX22" s="172">
        <v>23077</v>
      </c>
      <c r="DY22" s="172">
        <v>22915</v>
      </c>
      <c r="DZ22" s="172">
        <v>24333</v>
      </c>
      <c r="EA22" s="172">
        <v>23150</v>
      </c>
      <c r="EB22" s="172">
        <v>24193</v>
      </c>
      <c r="EC22" s="172">
        <v>32500</v>
      </c>
      <c r="ED22" s="173">
        <f>(SUM(DZ22:EC22))/4</f>
        <v>26044</v>
      </c>
      <c r="EE22" s="172">
        <v>22659</v>
      </c>
      <c r="EF22" s="172">
        <v>21965</v>
      </c>
      <c r="EG22" s="172">
        <v>21000</v>
      </c>
      <c r="EH22" s="172">
        <v>22333</v>
      </c>
      <c r="EI22" s="172">
        <v>20000</v>
      </c>
      <c r="EJ22" s="172">
        <v>29000</v>
      </c>
      <c r="EK22" s="172">
        <v>19800</v>
      </c>
      <c r="EL22" s="172">
        <v>19000</v>
      </c>
      <c r="EM22" s="172">
        <v>17800</v>
      </c>
      <c r="EN22" s="172">
        <v>0</v>
      </c>
      <c r="EO22" s="172">
        <v>25000</v>
      </c>
      <c r="EP22" s="173">
        <f>(SUM(EG22:EO22))/8</f>
        <v>21741.625</v>
      </c>
      <c r="EQ22" s="174">
        <f>(DX22+DY22+ED22+EE22+EF22+EP22)/6</f>
        <v>23066.9375</v>
      </c>
      <c r="ER22" s="172">
        <v>28830</v>
      </c>
      <c r="ES22" s="174">
        <f t="shared" ref="ES22:ES23" si="62">SUM(ER22)</f>
        <v>28830</v>
      </c>
      <c r="ET22" s="172">
        <v>17889</v>
      </c>
      <c r="EU22" s="172">
        <v>17500</v>
      </c>
      <c r="EV22" s="172">
        <v>17405</v>
      </c>
      <c r="EW22" s="172">
        <v>16839</v>
      </c>
      <c r="EX22" s="172">
        <v>18000</v>
      </c>
      <c r="EY22" s="172">
        <v>17840</v>
      </c>
      <c r="EZ22" s="172">
        <v>17000</v>
      </c>
      <c r="FA22" s="172">
        <v>17976</v>
      </c>
      <c r="FB22" s="172">
        <v>18000</v>
      </c>
      <c r="FC22" s="172">
        <v>16000</v>
      </c>
      <c r="FD22" s="172">
        <v>23500</v>
      </c>
      <c r="FE22" s="172">
        <v>17615</v>
      </c>
      <c r="FF22" s="172">
        <v>17000</v>
      </c>
      <c r="FG22" s="172">
        <v>17269</v>
      </c>
      <c r="FH22" s="172">
        <v>17500</v>
      </c>
      <c r="FI22" s="172">
        <v>17711</v>
      </c>
      <c r="FJ22" s="173">
        <f>(SUM(EV22:FI22))/14</f>
        <v>17832.5</v>
      </c>
      <c r="FK22" s="174">
        <f>(ET22+EU22+FJ22)/3</f>
        <v>17740.5</v>
      </c>
      <c r="FL22" s="172">
        <v>17941</v>
      </c>
      <c r="FM22" s="172">
        <v>16844</v>
      </c>
      <c r="FN22" s="172">
        <v>19972</v>
      </c>
      <c r="FO22" s="172">
        <v>16000</v>
      </c>
      <c r="FP22" s="172">
        <v>18880</v>
      </c>
      <c r="FQ22" s="172">
        <v>21751</v>
      </c>
      <c r="FR22" s="172">
        <v>16342</v>
      </c>
      <c r="FS22" s="173">
        <f>(SUM(FO22:FR22))/4</f>
        <v>18243.25</v>
      </c>
      <c r="FT22" s="172">
        <v>18447</v>
      </c>
      <c r="FU22" s="172">
        <v>22000</v>
      </c>
      <c r="FV22" s="173">
        <f>(SUM(FT22:FU22))/2</f>
        <v>20223.5</v>
      </c>
      <c r="FW22" s="174">
        <f>(FL22+FM22+FN22+FS22+FV22)/5</f>
        <v>18644.75</v>
      </c>
      <c r="FX22" s="172">
        <v>17634</v>
      </c>
      <c r="FY22" s="172">
        <v>17347</v>
      </c>
      <c r="FZ22" s="172">
        <v>16460</v>
      </c>
      <c r="GA22" s="172">
        <v>16707</v>
      </c>
      <c r="GB22" s="172">
        <f>(SUM(FZ22:GA22))/2</f>
        <v>16583.5</v>
      </c>
      <c r="GC22" s="172">
        <v>17000</v>
      </c>
      <c r="GD22" s="172">
        <v>17241</v>
      </c>
      <c r="GE22" s="174">
        <f>(FX22+FY22+GB22+GC22+GD22)/5</f>
        <v>17161.099999999999</v>
      </c>
    </row>
    <row r="23" spans="1:187" ht="30" customHeight="1" x14ac:dyDescent="0.4">
      <c r="A23" s="169">
        <v>15</v>
      </c>
      <c r="B23" s="190" t="s">
        <v>285</v>
      </c>
      <c r="C23" s="171">
        <f>M23+AP23+BF23+BQ23+CN23+CY23+DN23+DU23+DW23+EQ23+ES23+FK23+FW23+GE23</f>
        <v>4861</v>
      </c>
      <c r="D23" s="172">
        <v>0</v>
      </c>
      <c r="E23" s="172">
        <v>50</v>
      </c>
      <c r="F23" s="173">
        <f>SUM(D23:E23)</f>
        <v>50</v>
      </c>
      <c r="G23" s="172">
        <v>3</v>
      </c>
      <c r="H23" s="172">
        <v>55</v>
      </c>
      <c r="I23" s="172">
        <v>54</v>
      </c>
      <c r="J23" s="172">
        <v>38</v>
      </c>
      <c r="K23" s="172">
        <v>56</v>
      </c>
      <c r="L23" s="172">
        <v>45</v>
      </c>
      <c r="M23" s="174">
        <f>F23+G23+H23+I23+J23+K23+L23</f>
        <v>301</v>
      </c>
      <c r="N23" s="172">
        <v>56</v>
      </c>
      <c r="O23" s="172">
        <v>10</v>
      </c>
      <c r="P23" s="173">
        <f t="shared" ref="P23" si="63">SUM(N23:O23)</f>
        <v>66</v>
      </c>
      <c r="Q23" s="172">
        <v>91</v>
      </c>
      <c r="R23" s="172">
        <v>52</v>
      </c>
      <c r="S23" s="172">
        <v>0</v>
      </c>
      <c r="T23" s="173">
        <f t="shared" ref="T23" si="64">SUM(R23:S23)</f>
        <v>52</v>
      </c>
      <c r="U23" s="172">
        <v>20</v>
      </c>
      <c r="V23" s="172">
        <v>12</v>
      </c>
      <c r="W23" s="172">
        <v>31</v>
      </c>
      <c r="X23" s="173">
        <f t="shared" ref="X23" si="65">SUM(V23:W23)</f>
        <v>43</v>
      </c>
      <c r="Y23" s="172">
        <v>20</v>
      </c>
      <c r="Z23" s="172">
        <v>6</v>
      </c>
      <c r="AA23" s="173">
        <f t="shared" ref="AA23" si="66">SUM(Y23:Z23)</f>
        <v>26</v>
      </c>
      <c r="AB23" s="172">
        <v>7</v>
      </c>
      <c r="AC23" s="172">
        <v>12</v>
      </c>
      <c r="AD23" s="172">
        <v>10</v>
      </c>
      <c r="AE23" s="173">
        <f t="shared" ref="AE23" si="67">SUM(AB23:AD23)</f>
        <v>29</v>
      </c>
      <c r="AF23" s="172">
        <v>74</v>
      </c>
      <c r="AG23" s="172">
        <v>9</v>
      </c>
      <c r="AH23" s="172">
        <v>6</v>
      </c>
      <c r="AI23" s="172">
        <v>8</v>
      </c>
      <c r="AJ23" s="173">
        <f t="shared" ref="AJ23" si="68">SUM(AH23:AI23)</f>
        <v>14</v>
      </c>
      <c r="AK23" s="172">
        <v>11</v>
      </c>
      <c r="AL23" s="172">
        <v>9</v>
      </c>
      <c r="AM23" s="173">
        <f t="shared" ref="AM23" si="69">SUM(AK23:AL23)</f>
        <v>20</v>
      </c>
      <c r="AN23" s="172">
        <v>1</v>
      </c>
      <c r="AO23" s="173">
        <f t="shared" ref="AO23" si="70">AJ23+AM23+AN23</f>
        <v>35</v>
      </c>
      <c r="AP23" s="174">
        <f>P23+Q23+T23+U23+X23+AA23+AE23+AF23+AG23+AO23</f>
        <v>445</v>
      </c>
      <c r="AQ23" s="172">
        <v>48</v>
      </c>
      <c r="AR23" s="172">
        <v>1</v>
      </c>
      <c r="AS23" s="172">
        <v>152</v>
      </c>
      <c r="AT23" s="174">
        <f t="shared" ref="AT23" si="71">SUM(AR23:AS23)</f>
        <v>153</v>
      </c>
      <c r="AU23" s="172">
        <v>103</v>
      </c>
      <c r="AV23" s="172">
        <v>69</v>
      </c>
      <c r="AW23" s="172">
        <v>1</v>
      </c>
      <c r="AX23" s="172">
        <v>74</v>
      </c>
      <c r="AY23" s="172">
        <v>59</v>
      </c>
      <c r="AZ23" s="172">
        <v>1</v>
      </c>
      <c r="BA23" s="172">
        <v>52</v>
      </c>
      <c r="BB23" s="172">
        <v>105</v>
      </c>
      <c r="BC23" s="172">
        <v>8</v>
      </c>
      <c r="BD23" s="173">
        <f t="shared" ref="BD23" si="72">SUM(AU23:BC23)</f>
        <v>472</v>
      </c>
      <c r="BE23" s="172">
        <v>62</v>
      </c>
      <c r="BF23" s="174">
        <f t="shared" ref="BF23:BF25" si="73">AQ23+AT23+BD23+BE23</f>
        <v>735</v>
      </c>
      <c r="BG23" s="172">
        <v>53</v>
      </c>
      <c r="BH23" s="172">
        <v>10</v>
      </c>
      <c r="BI23" s="172">
        <v>52</v>
      </c>
      <c r="BJ23" s="172">
        <v>38</v>
      </c>
      <c r="BK23" s="172">
        <v>32</v>
      </c>
      <c r="BL23" s="172">
        <v>63</v>
      </c>
      <c r="BM23" s="172">
        <v>3</v>
      </c>
      <c r="BN23" s="172">
        <v>35</v>
      </c>
      <c r="BO23" s="172">
        <v>29</v>
      </c>
      <c r="BP23" s="173">
        <f t="shared" ref="BP23" si="74">SUM(BM23:BO23)</f>
        <v>67</v>
      </c>
      <c r="BQ23" s="174">
        <f>BG23+BH23+BI23+BJ23+BK23+BL23+BP23</f>
        <v>315</v>
      </c>
      <c r="BR23" s="172">
        <v>13</v>
      </c>
      <c r="BS23" s="172">
        <v>14</v>
      </c>
      <c r="BT23" s="172">
        <v>0</v>
      </c>
      <c r="BU23" s="172">
        <v>8</v>
      </c>
      <c r="BV23" s="172">
        <v>5</v>
      </c>
      <c r="BW23" s="172">
        <v>21</v>
      </c>
      <c r="BX23" s="173">
        <f t="shared" ref="BX23" si="75">SUM(BU23:BW23)</f>
        <v>34</v>
      </c>
      <c r="BY23" s="172">
        <v>13</v>
      </c>
      <c r="BZ23" s="172">
        <v>18</v>
      </c>
      <c r="CA23" s="172">
        <v>0</v>
      </c>
      <c r="CB23" s="172">
        <v>8</v>
      </c>
      <c r="CC23" s="172">
        <v>0</v>
      </c>
      <c r="CD23" s="172">
        <v>9</v>
      </c>
      <c r="CE23" s="173">
        <f t="shared" ref="CE23" si="76">SUM(BZ23:CD23)</f>
        <v>35</v>
      </c>
      <c r="CF23" s="172">
        <v>31</v>
      </c>
      <c r="CG23" s="172">
        <v>1</v>
      </c>
      <c r="CH23" s="172">
        <v>8</v>
      </c>
      <c r="CI23" s="172">
        <v>3</v>
      </c>
      <c r="CJ23" s="172">
        <v>0</v>
      </c>
      <c r="CK23" s="172">
        <v>2</v>
      </c>
      <c r="CL23" s="173">
        <f t="shared" ref="CL23" si="77">SUM(CG23:CK23)</f>
        <v>14</v>
      </c>
      <c r="CM23" s="172">
        <v>2</v>
      </c>
      <c r="CN23" s="174">
        <f t="shared" ref="CN23" si="78">BR23+BS23+BT23+BX23+BY23+CE23+CF23+CL23+CM23</f>
        <v>156</v>
      </c>
      <c r="CO23" s="172">
        <v>37</v>
      </c>
      <c r="CP23" s="172">
        <v>16</v>
      </c>
      <c r="CQ23" s="172">
        <v>7</v>
      </c>
      <c r="CR23" s="173">
        <f t="shared" ref="CR23" si="79">SUM(CP23:CQ23)</f>
        <v>23</v>
      </c>
      <c r="CS23" s="172">
        <v>31</v>
      </c>
      <c r="CT23" s="172">
        <v>44</v>
      </c>
      <c r="CU23" s="172">
        <v>10</v>
      </c>
      <c r="CV23" s="172">
        <v>13</v>
      </c>
      <c r="CW23" s="173">
        <f t="shared" ref="CW23" si="80">SUM(CU23:CV23)</f>
        <v>23</v>
      </c>
      <c r="CX23" s="172">
        <v>16</v>
      </c>
      <c r="CY23" s="174">
        <f t="shared" ref="CY23" si="81">CO23+CR23+CS23+CT23+CW23+CX23</f>
        <v>174</v>
      </c>
      <c r="CZ23" s="172">
        <v>0</v>
      </c>
      <c r="DA23" s="172">
        <v>39</v>
      </c>
      <c r="DB23" s="172">
        <v>271</v>
      </c>
      <c r="DC23" s="173">
        <f t="shared" ref="DC23" si="82">SUM(CZ23:DB23)</f>
        <v>310</v>
      </c>
      <c r="DD23" s="172">
        <v>3</v>
      </c>
      <c r="DE23" s="172">
        <v>0</v>
      </c>
      <c r="DF23" s="172">
        <v>225</v>
      </c>
      <c r="DG23" s="172">
        <v>4</v>
      </c>
      <c r="DH23" s="172">
        <v>32</v>
      </c>
      <c r="DI23" s="172">
        <v>68</v>
      </c>
      <c r="DJ23" s="172">
        <v>0</v>
      </c>
      <c r="DK23" s="172">
        <v>126</v>
      </c>
      <c r="DL23" s="172">
        <v>1</v>
      </c>
      <c r="DM23" s="173">
        <f t="shared" ref="DM23" si="83">SUM(DE23:DL23)</f>
        <v>456</v>
      </c>
      <c r="DN23" s="174">
        <f>DC23+DD23+DM23</f>
        <v>769</v>
      </c>
      <c r="DO23" s="172">
        <v>57</v>
      </c>
      <c r="DP23" s="172">
        <v>47</v>
      </c>
      <c r="DQ23" s="172">
        <v>6</v>
      </c>
      <c r="DR23" s="173">
        <f t="shared" ref="DR23" si="84">SUM(DP23:DQ23)</f>
        <v>53</v>
      </c>
      <c r="DS23" s="172">
        <v>48</v>
      </c>
      <c r="DT23" s="172">
        <v>66</v>
      </c>
      <c r="DU23" s="174">
        <f t="shared" ref="DU23" si="85">DO23+DR23+DS23+DT23</f>
        <v>224</v>
      </c>
      <c r="DV23" s="172">
        <v>15</v>
      </c>
      <c r="DW23" s="174">
        <f t="shared" si="61"/>
        <v>15</v>
      </c>
      <c r="DX23" s="172">
        <v>26</v>
      </c>
      <c r="DY23" s="172">
        <v>126</v>
      </c>
      <c r="DZ23" s="172">
        <v>3</v>
      </c>
      <c r="EA23" s="172">
        <v>4</v>
      </c>
      <c r="EB23" s="172">
        <v>12</v>
      </c>
      <c r="EC23" s="172">
        <v>6</v>
      </c>
      <c r="ED23" s="173">
        <f t="shared" ref="ED23" si="86">SUM(DZ23:EC23)</f>
        <v>25</v>
      </c>
      <c r="EE23" s="172">
        <v>22</v>
      </c>
      <c r="EF23" s="172">
        <v>121</v>
      </c>
      <c r="EG23" s="172">
        <v>5</v>
      </c>
      <c r="EH23" s="172">
        <v>3</v>
      </c>
      <c r="EI23" s="172">
        <v>1</v>
      </c>
      <c r="EJ23" s="172">
        <v>2</v>
      </c>
      <c r="EK23" s="172">
        <v>151</v>
      </c>
      <c r="EL23" s="172">
        <v>1</v>
      </c>
      <c r="EM23" s="172">
        <v>5</v>
      </c>
      <c r="EN23" s="172">
        <v>0</v>
      </c>
      <c r="EO23" s="172">
        <v>2</v>
      </c>
      <c r="EP23" s="173">
        <f t="shared" ref="EP23" si="87">SUM(EG23:EO23)</f>
        <v>170</v>
      </c>
      <c r="EQ23" s="174">
        <f t="shared" ref="EQ23" si="88">DX23+DY23+ED23+EE23+EF23+EP23</f>
        <v>490</v>
      </c>
      <c r="ER23" s="172">
        <v>84</v>
      </c>
      <c r="ES23" s="174">
        <f t="shared" si="62"/>
        <v>84</v>
      </c>
      <c r="ET23" s="172">
        <v>9</v>
      </c>
      <c r="EU23" s="172">
        <v>2</v>
      </c>
      <c r="EV23" s="172">
        <v>58</v>
      </c>
      <c r="EW23" s="172">
        <v>31</v>
      </c>
      <c r="EX23" s="172">
        <v>5</v>
      </c>
      <c r="EY23" s="172">
        <v>50</v>
      </c>
      <c r="EZ23" s="172">
        <v>1</v>
      </c>
      <c r="FA23" s="172">
        <v>51</v>
      </c>
      <c r="FB23" s="172">
        <v>1</v>
      </c>
      <c r="FC23" s="172">
        <v>1</v>
      </c>
      <c r="FD23" s="172">
        <v>2</v>
      </c>
      <c r="FE23" s="172">
        <v>25</v>
      </c>
      <c r="FF23" s="172">
        <v>2</v>
      </c>
      <c r="FG23" s="172">
        <v>67</v>
      </c>
      <c r="FH23" s="172">
        <v>4</v>
      </c>
      <c r="FI23" s="172">
        <v>38</v>
      </c>
      <c r="FJ23" s="173">
        <f t="shared" ref="FJ23" si="89">SUM(EV23:FI23)</f>
        <v>336</v>
      </c>
      <c r="FK23" s="174">
        <f t="shared" ref="FK23" si="90">ET23+EU23+FJ23</f>
        <v>347</v>
      </c>
      <c r="FL23" s="172">
        <v>64</v>
      </c>
      <c r="FM23" s="172">
        <v>45</v>
      </c>
      <c r="FN23" s="172">
        <v>411</v>
      </c>
      <c r="FO23" s="172">
        <v>1</v>
      </c>
      <c r="FP23" s="172">
        <v>50</v>
      </c>
      <c r="FQ23" s="172">
        <v>16</v>
      </c>
      <c r="FR23" s="172">
        <v>35</v>
      </c>
      <c r="FS23" s="173">
        <f t="shared" ref="FS23" si="91">SUM(FO23:FR23)</f>
        <v>102</v>
      </c>
      <c r="FT23" s="172">
        <v>19</v>
      </c>
      <c r="FU23" s="172">
        <v>5</v>
      </c>
      <c r="FV23" s="173">
        <f t="shared" ref="FV23" si="92">SUM(FT23:FU23)</f>
        <v>24</v>
      </c>
      <c r="FW23" s="174">
        <f t="shared" ref="FW23" si="93">FL23+FM23+FN23+FS23+FV23</f>
        <v>646</v>
      </c>
      <c r="FX23" s="172">
        <v>45</v>
      </c>
      <c r="FY23" s="172">
        <v>40</v>
      </c>
      <c r="FZ23" s="172">
        <v>25</v>
      </c>
      <c r="GA23" s="172">
        <v>27</v>
      </c>
      <c r="GB23" s="172">
        <f t="shared" ref="GB23" si="94">SUM(FZ23:GA23)</f>
        <v>52</v>
      </c>
      <c r="GC23" s="172">
        <v>1</v>
      </c>
      <c r="GD23" s="172">
        <v>22</v>
      </c>
      <c r="GE23" s="174">
        <f t="shared" ref="GE23" si="95">FX23+FY23+GB23+GC23+GD23</f>
        <v>160</v>
      </c>
    </row>
    <row r="24" spans="1:187" ht="30" customHeight="1" x14ac:dyDescent="0.4">
      <c r="A24" s="191"/>
      <c r="B24" s="192" t="s">
        <v>286</v>
      </c>
      <c r="C24" s="193">
        <f t="shared" ref="C24" si="96">C23*100/C20</f>
        <v>91.132358455193099</v>
      </c>
      <c r="D24" s="194">
        <f>D23*100/D20</f>
        <v>0</v>
      </c>
      <c r="E24" s="194">
        <f t="shared" ref="E24:BS24" si="97">E23*100/E20</f>
        <v>87.719298245614041</v>
      </c>
      <c r="F24" s="194">
        <f t="shared" si="97"/>
        <v>86.206896551724142</v>
      </c>
      <c r="G24" s="194">
        <f t="shared" si="97"/>
        <v>100</v>
      </c>
      <c r="H24" s="194">
        <f t="shared" si="97"/>
        <v>96.491228070175438</v>
      </c>
      <c r="I24" s="194">
        <f t="shared" si="97"/>
        <v>93.103448275862064</v>
      </c>
      <c r="J24" s="194">
        <f t="shared" si="97"/>
        <v>90.476190476190482</v>
      </c>
      <c r="K24" s="194">
        <f t="shared" si="97"/>
        <v>94.915254237288138</v>
      </c>
      <c r="L24" s="194">
        <f t="shared" si="97"/>
        <v>95.744680851063833</v>
      </c>
      <c r="M24" s="194">
        <f t="shared" si="97"/>
        <v>92.901234567901241</v>
      </c>
      <c r="N24" s="194">
        <f t="shared" si="97"/>
        <v>94.915254237288138</v>
      </c>
      <c r="O24" s="194">
        <f t="shared" si="97"/>
        <v>83.333333333333329</v>
      </c>
      <c r="P24" s="194">
        <f t="shared" si="97"/>
        <v>92.957746478873233</v>
      </c>
      <c r="Q24" s="194">
        <f>Q23*100/Q20</f>
        <v>100</v>
      </c>
      <c r="R24" s="194">
        <f t="shared" si="97"/>
        <v>94.545454545454547</v>
      </c>
      <c r="S24" s="194">
        <f t="shared" si="97"/>
        <v>0</v>
      </c>
      <c r="T24" s="194">
        <f t="shared" si="97"/>
        <v>92.857142857142861</v>
      </c>
      <c r="U24" s="194">
        <f t="shared" si="97"/>
        <v>90.909090909090907</v>
      </c>
      <c r="V24" s="194">
        <f t="shared" si="97"/>
        <v>37.5</v>
      </c>
      <c r="W24" s="194">
        <f t="shared" si="97"/>
        <v>93.939393939393938</v>
      </c>
      <c r="X24" s="194">
        <f t="shared" si="97"/>
        <v>66.15384615384616</v>
      </c>
      <c r="Y24" s="194">
        <f t="shared" si="97"/>
        <v>95.238095238095241</v>
      </c>
      <c r="Z24" s="194">
        <f t="shared" si="97"/>
        <v>85.714285714285708</v>
      </c>
      <c r="AA24" s="194">
        <f t="shared" si="97"/>
        <v>92.857142857142861</v>
      </c>
      <c r="AB24" s="194">
        <f t="shared" si="97"/>
        <v>100</v>
      </c>
      <c r="AC24" s="194">
        <f t="shared" si="97"/>
        <v>92.307692307692307</v>
      </c>
      <c r="AD24" s="194">
        <f t="shared" si="97"/>
        <v>100</v>
      </c>
      <c r="AE24" s="194">
        <f t="shared" si="97"/>
        <v>96.666666666666671</v>
      </c>
      <c r="AF24" s="194">
        <f t="shared" si="97"/>
        <v>96.103896103896105</v>
      </c>
      <c r="AG24" s="194">
        <f t="shared" si="97"/>
        <v>81.818181818181813</v>
      </c>
      <c r="AH24" s="194">
        <f t="shared" si="97"/>
        <v>100</v>
      </c>
      <c r="AI24" s="194">
        <f t="shared" si="97"/>
        <v>100</v>
      </c>
      <c r="AJ24" s="194">
        <f t="shared" si="97"/>
        <v>100</v>
      </c>
      <c r="AK24" s="194">
        <f t="shared" si="97"/>
        <v>100</v>
      </c>
      <c r="AL24" s="194">
        <f t="shared" si="97"/>
        <v>75</v>
      </c>
      <c r="AM24" s="194">
        <f t="shared" si="97"/>
        <v>86.956521739130437</v>
      </c>
      <c r="AN24" s="194">
        <f t="shared" si="97"/>
        <v>100</v>
      </c>
      <c r="AO24" s="194">
        <f t="shared" si="97"/>
        <v>92.10526315789474</v>
      </c>
      <c r="AP24" s="194">
        <f t="shared" si="97"/>
        <v>91.002044989775058</v>
      </c>
      <c r="AQ24" s="194">
        <f t="shared" si="97"/>
        <v>100</v>
      </c>
      <c r="AR24" s="194">
        <f t="shared" si="97"/>
        <v>100</v>
      </c>
      <c r="AS24" s="194">
        <f t="shared" si="97"/>
        <v>99.346405228758172</v>
      </c>
      <c r="AT24" s="194">
        <f t="shared" si="97"/>
        <v>99.350649350649348</v>
      </c>
      <c r="AU24" s="194">
        <f t="shared" si="97"/>
        <v>97.169811320754718</v>
      </c>
      <c r="AV24" s="194">
        <f t="shared" si="97"/>
        <v>98.571428571428569</v>
      </c>
      <c r="AW24" s="194">
        <f t="shared" si="97"/>
        <v>100</v>
      </c>
      <c r="AX24" s="194">
        <f t="shared" si="97"/>
        <v>100</v>
      </c>
      <c r="AY24" s="194">
        <f t="shared" si="97"/>
        <v>98.333333333333329</v>
      </c>
      <c r="AZ24" s="194">
        <f t="shared" si="97"/>
        <v>100</v>
      </c>
      <c r="BA24" s="194">
        <f t="shared" si="97"/>
        <v>100</v>
      </c>
      <c r="BB24" s="194">
        <f t="shared" si="97"/>
        <v>94.594594594594597</v>
      </c>
      <c r="BC24" s="194">
        <f t="shared" si="97"/>
        <v>100</v>
      </c>
      <c r="BD24" s="194">
        <f t="shared" si="97"/>
        <v>97.722567287784685</v>
      </c>
      <c r="BE24" s="194">
        <f t="shared" si="97"/>
        <v>89.85507246376811</v>
      </c>
      <c r="BF24" s="194">
        <f t="shared" si="97"/>
        <v>97.480106100795751</v>
      </c>
      <c r="BG24" s="194">
        <f t="shared" si="97"/>
        <v>86.885245901639351</v>
      </c>
      <c r="BH24" s="194">
        <f t="shared" si="97"/>
        <v>90.909090909090907</v>
      </c>
      <c r="BI24" s="194">
        <f t="shared" si="97"/>
        <v>98.113207547169807</v>
      </c>
      <c r="BJ24" s="194">
        <f t="shared" si="97"/>
        <v>95</v>
      </c>
      <c r="BK24" s="194">
        <f t="shared" si="97"/>
        <v>94.117647058823536</v>
      </c>
      <c r="BL24" s="194">
        <f t="shared" si="97"/>
        <v>96.92307692307692</v>
      </c>
      <c r="BM24" s="194">
        <f t="shared" si="97"/>
        <v>100</v>
      </c>
      <c r="BN24" s="194">
        <f t="shared" si="97"/>
        <v>85.365853658536579</v>
      </c>
      <c r="BO24" s="194">
        <f t="shared" si="97"/>
        <v>82.857142857142861</v>
      </c>
      <c r="BP24" s="194">
        <f t="shared" si="97"/>
        <v>84.810126582278485</v>
      </c>
      <c r="BQ24" s="194">
        <f t="shared" si="97"/>
        <v>91.836734693877546</v>
      </c>
      <c r="BR24" s="194">
        <f t="shared" si="97"/>
        <v>100</v>
      </c>
      <c r="BS24" s="194">
        <f t="shared" si="97"/>
        <v>100</v>
      </c>
      <c r="BT24" s="194" t="e">
        <f t="shared" ref="BT24:EE24" si="98">BT23*100/BT20</f>
        <v>#DIV/0!</v>
      </c>
      <c r="BU24" s="194">
        <f t="shared" si="98"/>
        <v>61.53846153846154</v>
      </c>
      <c r="BV24" s="194">
        <f t="shared" si="98"/>
        <v>100</v>
      </c>
      <c r="BW24" s="194">
        <f t="shared" si="98"/>
        <v>91.304347826086953</v>
      </c>
      <c r="BX24" s="194">
        <f t="shared" si="98"/>
        <v>82.926829268292678</v>
      </c>
      <c r="BY24" s="194">
        <f t="shared" si="98"/>
        <v>72.222222222222229</v>
      </c>
      <c r="BZ24" s="194">
        <f t="shared" si="98"/>
        <v>94.736842105263165</v>
      </c>
      <c r="CA24" s="194" t="e">
        <f t="shared" si="98"/>
        <v>#DIV/0!</v>
      </c>
      <c r="CB24" s="194">
        <f t="shared" si="98"/>
        <v>80</v>
      </c>
      <c r="CC24" s="194" t="e">
        <f t="shared" si="98"/>
        <v>#DIV/0!</v>
      </c>
      <c r="CD24" s="194">
        <f t="shared" si="98"/>
        <v>100</v>
      </c>
      <c r="CE24" s="194">
        <f t="shared" si="98"/>
        <v>92.10526315789474</v>
      </c>
      <c r="CF24" s="194">
        <f t="shared" si="98"/>
        <v>88.571428571428569</v>
      </c>
      <c r="CG24" s="194">
        <f t="shared" si="98"/>
        <v>100</v>
      </c>
      <c r="CH24" s="194">
        <f t="shared" si="98"/>
        <v>100</v>
      </c>
      <c r="CI24" s="194">
        <f t="shared" si="98"/>
        <v>42.857142857142854</v>
      </c>
      <c r="CJ24" s="194" t="e">
        <f t="shared" si="98"/>
        <v>#DIV/0!</v>
      </c>
      <c r="CK24" s="194">
        <f t="shared" si="98"/>
        <v>100</v>
      </c>
      <c r="CL24" s="194">
        <f t="shared" si="98"/>
        <v>77.777777777777771</v>
      </c>
      <c r="CM24" s="194">
        <f t="shared" si="98"/>
        <v>40</v>
      </c>
      <c r="CN24" s="194">
        <f t="shared" si="98"/>
        <v>85.714285714285708</v>
      </c>
      <c r="CO24" s="194">
        <f t="shared" si="98"/>
        <v>94.871794871794876</v>
      </c>
      <c r="CP24" s="194">
        <f t="shared" si="98"/>
        <v>80</v>
      </c>
      <c r="CQ24" s="194">
        <f t="shared" si="98"/>
        <v>100</v>
      </c>
      <c r="CR24" s="194">
        <f t="shared" si="98"/>
        <v>85.18518518518519</v>
      </c>
      <c r="CS24" s="194">
        <f t="shared" si="98"/>
        <v>93.939393939393938</v>
      </c>
      <c r="CT24" s="194">
        <f t="shared" si="98"/>
        <v>100</v>
      </c>
      <c r="CU24" s="194">
        <f t="shared" si="98"/>
        <v>100</v>
      </c>
      <c r="CV24" s="194">
        <f t="shared" si="98"/>
        <v>100</v>
      </c>
      <c r="CW24" s="194">
        <f t="shared" si="98"/>
        <v>100</v>
      </c>
      <c r="CX24" s="194">
        <f t="shared" si="98"/>
        <v>84.21052631578948</v>
      </c>
      <c r="CY24" s="194">
        <f t="shared" si="98"/>
        <v>94.054054054054049</v>
      </c>
      <c r="CZ24" s="194" t="e">
        <f t="shared" si="98"/>
        <v>#DIV/0!</v>
      </c>
      <c r="DA24" s="194">
        <f t="shared" si="98"/>
        <v>78</v>
      </c>
      <c r="DB24" s="194">
        <f t="shared" si="98"/>
        <v>85.220125786163521</v>
      </c>
      <c r="DC24" s="194">
        <f t="shared" si="98"/>
        <v>84.239130434782609</v>
      </c>
      <c r="DD24" s="194">
        <f t="shared" si="98"/>
        <v>100</v>
      </c>
      <c r="DE24" s="194" t="e">
        <f t="shared" si="98"/>
        <v>#DIV/0!</v>
      </c>
      <c r="DF24" s="194">
        <f t="shared" si="98"/>
        <v>93.75</v>
      </c>
      <c r="DG24" s="194">
        <f t="shared" si="98"/>
        <v>100</v>
      </c>
      <c r="DH24" s="194">
        <f t="shared" si="98"/>
        <v>72.727272727272734</v>
      </c>
      <c r="DI24" s="194">
        <f t="shared" si="98"/>
        <v>61.261261261261261</v>
      </c>
      <c r="DJ24" s="194">
        <f t="shared" si="98"/>
        <v>0</v>
      </c>
      <c r="DK24" s="194">
        <f t="shared" si="98"/>
        <v>94.02985074626865</v>
      </c>
      <c r="DL24" s="194">
        <f t="shared" si="98"/>
        <v>100</v>
      </c>
      <c r="DM24" s="194">
        <f t="shared" si="98"/>
        <v>85.233644859813083</v>
      </c>
      <c r="DN24" s="194">
        <f t="shared" si="98"/>
        <v>84.87858719646799</v>
      </c>
      <c r="DO24" s="194">
        <f t="shared" si="98"/>
        <v>100</v>
      </c>
      <c r="DP24" s="194">
        <f t="shared" si="98"/>
        <v>75.806451612903231</v>
      </c>
      <c r="DQ24" s="194">
        <f t="shared" si="98"/>
        <v>100</v>
      </c>
      <c r="DR24" s="194">
        <f t="shared" si="98"/>
        <v>77.941176470588232</v>
      </c>
      <c r="DS24" s="194">
        <f>DS23*100/DS20</f>
        <v>90.566037735849051</v>
      </c>
      <c r="DT24" s="194">
        <f t="shared" si="98"/>
        <v>90.410958904109592</v>
      </c>
      <c r="DU24" s="194">
        <f t="shared" si="98"/>
        <v>89.243027888446221</v>
      </c>
      <c r="DV24" s="194">
        <f t="shared" si="98"/>
        <v>88.235294117647058</v>
      </c>
      <c r="DW24" s="194">
        <f t="shared" si="98"/>
        <v>88.235294117647058</v>
      </c>
      <c r="DX24" s="194">
        <f t="shared" si="98"/>
        <v>96.296296296296291</v>
      </c>
      <c r="DY24" s="194">
        <f>DY23*100/DY20</f>
        <v>96.18320610687023</v>
      </c>
      <c r="DZ24" s="194">
        <f t="shared" si="98"/>
        <v>60</v>
      </c>
      <c r="EA24" s="194">
        <f t="shared" si="98"/>
        <v>100</v>
      </c>
      <c r="EB24" s="194">
        <f t="shared" si="98"/>
        <v>100</v>
      </c>
      <c r="EC24" s="194">
        <f t="shared" si="98"/>
        <v>85.714285714285708</v>
      </c>
      <c r="ED24" s="194">
        <f t="shared" si="98"/>
        <v>89.285714285714292</v>
      </c>
      <c r="EE24" s="194">
        <f t="shared" si="98"/>
        <v>91.666666666666671</v>
      </c>
      <c r="EF24" s="194">
        <f t="shared" ref="EF24:GE24" si="99">EF23*100/EF20</f>
        <v>92.36641221374046</v>
      </c>
      <c r="EG24" s="194">
        <f t="shared" si="99"/>
        <v>100</v>
      </c>
      <c r="EH24" s="194">
        <f t="shared" si="99"/>
        <v>75</v>
      </c>
      <c r="EI24" s="194">
        <f t="shared" si="99"/>
        <v>100</v>
      </c>
      <c r="EJ24" s="194">
        <f t="shared" si="99"/>
        <v>100</v>
      </c>
      <c r="EK24" s="194">
        <f t="shared" si="99"/>
        <v>79.894179894179899</v>
      </c>
      <c r="EL24" s="194">
        <f t="shared" si="99"/>
        <v>100</v>
      </c>
      <c r="EM24" s="194">
        <f t="shared" si="99"/>
        <v>100</v>
      </c>
      <c r="EN24" s="194" t="e">
        <f t="shared" si="99"/>
        <v>#DIV/0!</v>
      </c>
      <c r="EO24" s="194">
        <f t="shared" si="99"/>
        <v>100</v>
      </c>
      <c r="EP24" s="194">
        <f t="shared" si="99"/>
        <v>81.339712918660283</v>
      </c>
      <c r="EQ24" s="194">
        <f t="shared" si="99"/>
        <v>89.090909090909093</v>
      </c>
      <c r="ER24" s="194">
        <f t="shared" si="99"/>
        <v>100</v>
      </c>
      <c r="ES24" s="194">
        <f t="shared" si="99"/>
        <v>100</v>
      </c>
      <c r="ET24" s="194">
        <f t="shared" si="99"/>
        <v>100</v>
      </c>
      <c r="EU24" s="194">
        <f t="shared" si="99"/>
        <v>100</v>
      </c>
      <c r="EV24" s="194">
        <f t="shared" si="99"/>
        <v>100</v>
      </c>
      <c r="EW24" s="194">
        <f t="shared" si="99"/>
        <v>100</v>
      </c>
      <c r="EX24" s="194">
        <f t="shared" si="99"/>
        <v>100</v>
      </c>
      <c r="EY24" s="194">
        <f t="shared" si="99"/>
        <v>100</v>
      </c>
      <c r="EZ24" s="194">
        <f t="shared" si="99"/>
        <v>100</v>
      </c>
      <c r="FA24" s="194">
        <f t="shared" si="99"/>
        <v>96.226415094339629</v>
      </c>
      <c r="FB24" s="194">
        <f t="shared" si="99"/>
        <v>100</v>
      </c>
      <c r="FC24" s="194">
        <f t="shared" si="99"/>
        <v>100</v>
      </c>
      <c r="FD24" s="194">
        <f t="shared" si="99"/>
        <v>100</v>
      </c>
      <c r="FE24" s="194">
        <f t="shared" si="99"/>
        <v>100</v>
      </c>
      <c r="FF24" s="194">
        <f t="shared" si="99"/>
        <v>100</v>
      </c>
      <c r="FG24" s="194">
        <f t="shared" si="99"/>
        <v>98.529411764705884</v>
      </c>
      <c r="FH24" s="194">
        <f t="shared" si="99"/>
        <v>100</v>
      </c>
      <c r="FI24" s="194">
        <f t="shared" si="99"/>
        <v>100</v>
      </c>
      <c r="FJ24" s="194">
        <f t="shared" si="99"/>
        <v>99.115044247787608</v>
      </c>
      <c r="FK24" s="194">
        <f t="shared" si="99"/>
        <v>99.142857142857139</v>
      </c>
      <c r="FL24" s="194">
        <f t="shared" si="99"/>
        <v>83.116883116883116</v>
      </c>
      <c r="FM24" s="194">
        <f t="shared" si="99"/>
        <v>97.826086956521735</v>
      </c>
      <c r="FN24" s="194">
        <f t="shared" si="99"/>
        <v>97.62470308788599</v>
      </c>
      <c r="FO24" s="194">
        <f t="shared" si="99"/>
        <v>100</v>
      </c>
      <c r="FP24" s="194">
        <f t="shared" si="99"/>
        <v>96.15384615384616</v>
      </c>
      <c r="FQ24" s="194">
        <f t="shared" si="99"/>
        <v>55.172413793103445</v>
      </c>
      <c r="FR24" s="194">
        <f t="shared" si="99"/>
        <v>77.777777777777771</v>
      </c>
      <c r="FS24" s="194">
        <f t="shared" si="99"/>
        <v>80.314960629921259</v>
      </c>
      <c r="FT24" s="194">
        <f t="shared" si="99"/>
        <v>95</v>
      </c>
      <c r="FU24" s="194">
        <f t="shared" si="99"/>
        <v>62.5</v>
      </c>
      <c r="FV24" s="194">
        <f t="shared" si="99"/>
        <v>85.714285714285708</v>
      </c>
      <c r="FW24" s="194">
        <f t="shared" si="99"/>
        <v>92.417739628040053</v>
      </c>
      <c r="FX24" s="194">
        <f t="shared" si="99"/>
        <v>67.164179104477611</v>
      </c>
      <c r="FY24" s="194">
        <f t="shared" si="99"/>
        <v>81.632653061224488</v>
      </c>
      <c r="FZ24" s="194">
        <f t="shared" si="99"/>
        <v>89.285714285714292</v>
      </c>
      <c r="GA24" s="194">
        <f t="shared" si="99"/>
        <v>87.096774193548384</v>
      </c>
      <c r="GB24" s="194">
        <f t="shared" si="99"/>
        <v>88.13559322033899</v>
      </c>
      <c r="GC24" s="194">
        <f t="shared" si="99"/>
        <v>100</v>
      </c>
      <c r="GD24" s="194">
        <f t="shared" si="99"/>
        <v>91.666666666666671</v>
      </c>
      <c r="GE24" s="194">
        <f t="shared" si="99"/>
        <v>80</v>
      </c>
    </row>
    <row r="25" spans="1:187" ht="30" customHeight="1" x14ac:dyDescent="0.4">
      <c r="A25" s="169">
        <v>16</v>
      </c>
      <c r="B25" s="195" t="s">
        <v>287</v>
      </c>
      <c r="C25" s="171">
        <f>M25+AP25+BF25+BQ25+CN25+CY25+DN25+DU25+DW25+EQ25+ES25+FK25+FW25+GE25</f>
        <v>4107</v>
      </c>
      <c r="D25" s="172">
        <v>1</v>
      </c>
      <c r="E25" s="172">
        <v>54</v>
      </c>
      <c r="F25" s="173">
        <f>SUM(D25:E25)</f>
        <v>55</v>
      </c>
      <c r="G25" s="172">
        <v>3</v>
      </c>
      <c r="H25" s="172">
        <v>55</v>
      </c>
      <c r="I25" s="172">
        <v>57</v>
      </c>
      <c r="J25" s="172">
        <v>38</v>
      </c>
      <c r="K25" s="172">
        <v>57</v>
      </c>
      <c r="L25" s="172">
        <v>46</v>
      </c>
      <c r="M25" s="174">
        <f>F25+G25+H25+I25+J25+K25+L25</f>
        <v>311</v>
      </c>
      <c r="N25" s="172">
        <v>52</v>
      </c>
      <c r="O25" s="172">
        <v>8</v>
      </c>
      <c r="P25" s="173">
        <f>SUM(N25:O25)</f>
        <v>60</v>
      </c>
      <c r="Q25" s="172">
        <v>91</v>
      </c>
      <c r="R25" s="172">
        <v>45</v>
      </c>
      <c r="S25" s="172">
        <v>0</v>
      </c>
      <c r="T25" s="173">
        <f>SUM(R25:S25)</f>
        <v>45</v>
      </c>
      <c r="U25" s="172">
        <v>13</v>
      </c>
      <c r="V25" s="172">
        <v>14</v>
      </c>
      <c r="W25" s="172">
        <v>22</v>
      </c>
      <c r="X25" s="173">
        <f>SUM(V25:W25)</f>
        <v>36</v>
      </c>
      <c r="Y25" s="172">
        <v>16</v>
      </c>
      <c r="Z25" s="172">
        <v>5</v>
      </c>
      <c r="AA25" s="173">
        <f>SUM(Y25:Z25)</f>
        <v>21</v>
      </c>
      <c r="AB25" s="172">
        <v>6</v>
      </c>
      <c r="AC25" s="172">
        <v>11</v>
      </c>
      <c r="AD25" s="172">
        <v>9</v>
      </c>
      <c r="AE25" s="173">
        <f>SUM(AB25:AD25)</f>
        <v>26</v>
      </c>
      <c r="AF25" s="172">
        <v>33</v>
      </c>
      <c r="AG25" s="172">
        <v>0</v>
      </c>
      <c r="AH25" s="172">
        <v>3</v>
      </c>
      <c r="AI25" s="172">
        <v>7</v>
      </c>
      <c r="AJ25" s="173">
        <f>SUM(AH25:AI25)</f>
        <v>10</v>
      </c>
      <c r="AK25" s="172">
        <v>10</v>
      </c>
      <c r="AL25" s="172">
        <v>12</v>
      </c>
      <c r="AM25" s="173">
        <f>SUM(AK25:AL25)</f>
        <v>22</v>
      </c>
      <c r="AN25" s="172">
        <v>0</v>
      </c>
      <c r="AO25" s="173">
        <f>AJ25+AM25+AN25</f>
        <v>32</v>
      </c>
      <c r="AP25" s="174">
        <f>P25+Q25+T25+U25+X25+AA25+AE25+AF25+AG25+AO25</f>
        <v>357</v>
      </c>
      <c r="AQ25" s="172">
        <v>47</v>
      </c>
      <c r="AR25" s="172">
        <v>1</v>
      </c>
      <c r="AS25" s="172">
        <v>147</v>
      </c>
      <c r="AT25" s="174">
        <f>SUM(AR25:AS25)</f>
        <v>148</v>
      </c>
      <c r="AU25" s="172">
        <v>85</v>
      </c>
      <c r="AV25" s="172">
        <v>69</v>
      </c>
      <c r="AW25" s="172">
        <v>0</v>
      </c>
      <c r="AX25" s="172">
        <v>73</v>
      </c>
      <c r="AY25" s="172">
        <v>58</v>
      </c>
      <c r="AZ25" s="172">
        <v>1</v>
      </c>
      <c r="BA25" s="172">
        <v>51</v>
      </c>
      <c r="BB25" s="172">
        <v>101</v>
      </c>
      <c r="BC25" s="172">
        <v>8</v>
      </c>
      <c r="BD25" s="173">
        <f>SUM(AU25:BC25)</f>
        <v>446</v>
      </c>
      <c r="BE25" s="172">
        <v>65</v>
      </c>
      <c r="BF25" s="174">
        <f t="shared" si="73"/>
        <v>706</v>
      </c>
      <c r="BG25" s="172">
        <v>50</v>
      </c>
      <c r="BH25" s="172">
        <v>11</v>
      </c>
      <c r="BI25" s="172">
        <v>39</v>
      </c>
      <c r="BJ25" s="172">
        <v>29</v>
      </c>
      <c r="BK25" s="172">
        <v>28</v>
      </c>
      <c r="BL25" s="172">
        <v>51</v>
      </c>
      <c r="BM25" s="172">
        <v>3</v>
      </c>
      <c r="BN25" s="172">
        <v>27</v>
      </c>
      <c r="BO25" s="172">
        <v>9</v>
      </c>
      <c r="BP25" s="173">
        <f>SUM(BM25:BO25)</f>
        <v>39</v>
      </c>
      <c r="BQ25" s="174">
        <f>BG25+BH25+BI25+BJ25+BK25+BL25+BP25</f>
        <v>247</v>
      </c>
      <c r="BR25" s="172">
        <v>13</v>
      </c>
      <c r="BS25" s="172">
        <v>13</v>
      </c>
      <c r="BT25" s="172">
        <v>0</v>
      </c>
      <c r="BU25" s="172">
        <v>11</v>
      </c>
      <c r="BV25" s="172">
        <v>5</v>
      </c>
      <c r="BW25" s="172">
        <v>12</v>
      </c>
      <c r="BX25" s="173">
        <f>SUM(BU25:BW25)</f>
        <v>28</v>
      </c>
      <c r="BY25" s="172">
        <v>16</v>
      </c>
      <c r="BZ25" s="172">
        <v>16</v>
      </c>
      <c r="CA25" s="172">
        <v>0</v>
      </c>
      <c r="CB25" s="172">
        <v>5</v>
      </c>
      <c r="CC25" s="172">
        <v>0</v>
      </c>
      <c r="CD25" s="172">
        <v>5</v>
      </c>
      <c r="CE25" s="173">
        <f>SUM(BZ25:CD25)</f>
        <v>26</v>
      </c>
      <c r="CF25" s="172">
        <v>31</v>
      </c>
      <c r="CG25" s="172">
        <v>0</v>
      </c>
      <c r="CH25" s="172">
        <v>3</v>
      </c>
      <c r="CI25" s="172">
        <v>4</v>
      </c>
      <c r="CJ25" s="172">
        <v>0</v>
      </c>
      <c r="CK25" s="172">
        <v>1</v>
      </c>
      <c r="CL25" s="173">
        <f>SUM(CG25:CK25)</f>
        <v>8</v>
      </c>
      <c r="CM25" s="172">
        <v>3</v>
      </c>
      <c r="CN25" s="174">
        <f>BR25+BS25+BT25+BX25+BY25+CE25+CF25+CL25+CM25</f>
        <v>138</v>
      </c>
      <c r="CO25" s="172">
        <v>35</v>
      </c>
      <c r="CP25" s="172">
        <v>8</v>
      </c>
      <c r="CQ25" s="172">
        <v>2</v>
      </c>
      <c r="CR25" s="173">
        <f>SUM(CP25:CQ25)</f>
        <v>10</v>
      </c>
      <c r="CS25" s="172">
        <v>30</v>
      </c>
      <c r="CT25" s="172">
        <v>38</v>
      </c>
      <c r="CU25" s="172">
        <v>9</v>
      </c>
      <c r="CV25" s="172">
        <v>12</v>
      </c>
      <c r="CW25" s="173">
        <f>SUM(CU25:CV25)</f>
        <v>21</v>
      </c>
      <c r="CX25" s="172">
        <v>15</v>
      </c>
      <c r="CY25" s="174">
        <f>CO25+CR25+CS25+CT25+CW25+CX25</f>
        <v>149</v>
      </c>
      <c r="CZ25" s="172">
        <v>0</v>
      </c>
      <c r="DA25" s="172">
        <v>44</v>
      </c>
      <c r="DB25" s="172">
        <v>265</v>
      </c>
      <c r="DC25" s="173">
        <f>SUM(CZ25:DB25)</f>
        <v>309</v>
      </c>
      <c r="DD25" s="172">
        <v>3</v>
      </c>
      <c r="DE25" s="172">
        <v>0</v>
      </c>
      <c r="DF25" s="172">
        <v>143</v>
      </c>
      <c r="DG25" s="172">
        <v>4</v>
      </c>
      <c r="DH25" s="172">
        <v>33</v>
      </c>
      <c r="DI25" s="172">
        <v>87</v>
      </c>
      <c r="DJ25" s="172">
        <v>0</v>
      </c>
      <c r="DK25" s="172">
        <v>93</v>
      </c>
      <c r="DL25" s="172">
        <v>1</v>
      </c>
      <c r="DM25" s="173">
        <f>SUM(DE25:DL25)</f>
        <v>361</v>
      </c>
      <c r="DN25" s="174">
        <f>DC25+DD25+DM25</f>
        <v>673</v>
      </c>
      <c r="DO25" s="172">
        <v>57</v>
      </c>
      <c r="DP25" s="172">
        <v>37</v>
      </c>
      <c r="DQ25" s="172">
        <v>6</v>
      </c>
      <c r="DR25" s="173">
        <f>SUM(DP25:DQ25)</f>
        <v>43</v>
      </c>
      <c r="DS25" s="172">
        <v>39</v>
      </c>
      <c r="DT25" s="172">
        <v>57</v>
      </c>
      <c r="DU25" s="174">
        <f>DO25+DR25+DS25+DT25</f>
        <v>196</v>
      </c>
      <c r="DV25" s="172">
        <v>16</v>
      </c>
      <c r="DW25" s="174">
        <f>SUM(DV25)</f>
        <v>16</v>
      </c>
      <c r="DX25" s="172">
        <v>15</v>
      </c>
      <c r="DY25" s="172">
        <v>78</v>
      </c>
      <c r="DZ25" s="172">
        <v>3</v>
      </c>
      <c r="EA25" s="172">
        <v>3</v>
      </c>
      <c r="EB25" s="172">
        <v>12</v>
      </c>
      <c r="EC25" s="172">
        <v>1</v>
      </c>
      <c r="ED25" s="173">
        <f>SUM(DZ25:EC25)</f>
        <v>19</v>
      </c>
      <c r="EE25" s="172">
        <v>19</v>
      </c>
      <c r="EF25" s="172">
        <v>105</v>
      </c>
      <c r="EG25" s="172">
        <v>3</v>
      </c>
      <c r="EH25" s="172">
        <v>3</v>
      </c>
      <c r="EI25" s="172">
        <v>1</v>
      </c>
      <c r="EJ25" s="172">
        <v>1</v>
      </c>
      <c r="EK25" s="172">
        <v>145</v>
      </c>
      <c r="EL25" s="172">
        <v>1</v>
      </c>
      <c r="EM25" s="172">
        <v>4</v>
      </c>
      <c r="EN25" s="172">
        <v>0</v>
      </c>
      <c r="EO25" s="172">
        <v>1</v>
      </c>
      <c r="EP25" s="173">
        <f>SUM(EG25:EO25)</f>
        <v>159</v>
      </c>
      <c r="EQ25" s="174">
        <f>DX25+DY25+ED25+EE25+EF25+EP25</f>
        <v>395</v>
      </c>
      <c r="ER25" s="172">
        <v>84</v>
      </c>
      <c r="ES25" s="174">
        <f>SUM(ER25)</f>
        <v>84</v>
      </c>
      <c r="ET25" s="172">
        <v>9</v>
      </c>
      <c r="EU25" s="172">
        <v>2</v>
      </c>
      <c r="EV25" s="172">
        <v>57</v>
      </c>
      <c r="EW25" s="172">
        <v>31</v>
      </c>
      <c r="EX25" s="172">
        <v>4</v>
      </c>
      <c r="EY25" s="172">
        <v>48</v>
      </c>
      <c r="EZ25" s="172">
        <v>1</v>
      </c>
      <c r="FA25" s="172">
        <v>50</v>
      </c>
      <c r="FB25" s="172">
        <v>1</v>
      </c>
      <c r="FC25" s="172">
        <v>1</v>
      </c>
      <c r="FD25" s="172">
        <v>2</v>
      </c>
      <c r="FE25" s="172">
        <v>25</v>
      </c>
      <c r="FF25" s="172">
        <v>2</v>
      </c>
      <c r="FG25" s="172">
        <v>65</v>
      </c>
      <c r="FH25" s="172">
        <v>4</v>
      </c>
      <c r="FI25" s="172">
        <v>37</v>
      </c>
      <c r="FJ25" s="173">
        <f>SUM(EV25:FI25)</f>
        <v>328</v>
      </c>
      <c r="FK25" s="174">
        <f>ET25+EU25+FJ25</f>
        <v>339</v>
      </c>
      <c r="FL25" s="172">
        <v>35</v>
      </c>
      <c r="FM25" s="172">
        <v>7</v>
      </c>
      <c r="FN25" s="172">
        <v>243</v>
      </c>
      <c r="FO25" s="172">
        <v>0</v>
      </c>
      <c r="FP25" s="172">
        <v>18</v>
      </c>
      <c r="FQ25" s="172">
        <v>15</v>
      </c>
      <c r="FR25" s="172">
        <v>8</v>
      </c>
      <c r="FS25" s="173">
        <f>SUM(FO25:FR25)</f>
        <v>41</v>
      </c>
      <c r="FT25" s="172">
        <v>15</v>
      </c>
      <c r="FU25" s="172">
        <v>3</v>
      </c>
      <c r="FV25" s="173">
        <f>SUM(FT25:FU25)</f>
        <v>18</v>
      </c>
      <c r="FW25" s="174">
        <f>FL25+FM25+FN25+FS25+FV25</f>
        <v>344</v>
      </c>
      <c r="FX25" s="172">
        <v>51</v>
      </c>
      <c r="FY25" s="172">
        <v>40</v>
      </c>
      <c r="FZ25" s="172">
        <v>22</v>
      </c>
      <c r="GA25" s="172">
        <v>24</v>
      </c>
      <c r="GB25" s="172">
        <f>SUM(FZ25:GA25)</f>
        <v>46</v>
      </c>
      <c r="GC25" s="172">
        <v>1</v>
      </c>
      <c r="GD25" s="172">
        <v>14</v>
      </c>
      <c r="GE25" s="174">
        <f>FX25+FY25+GB25+GC25+GD25</f>
        <v>152</v>
      </c>
    </row>
    <row r="26" spans="1:187" ht="30" customHeight="1" x14ac:dyDescent="0.4">
      <c r="A26" s="175"/>
      <c r="B26" s="196" t="s">
        <v>288</v>
      </c>
      <c r="C26" s="197">
        <f t="shared" ref="C26" si="100">C25*100/C20</f>
        <v>76.996625421822273</v>
      </c>
      <c r="D26" s="198">
        <f>D25*100/D20</f>
        <v>100</v>
      </c>
      <c r="E26" s="198">
        <f t="shared" ref="E26:BP26" si="101">E25*100/E20</f>
        <v>94.736842105263165</v>
      </c>
      <c r="F26" s="198">
        <f t="shared" si="101"/>
        <v>94.827586206896555</v>
      </c>
      <c r="G26" s="198">
        <f>G25*100/G20</f>
        <v>100</v>
      </c>
      <c r="H26" s="198">
        <f t="shared" si="101"/>
        <v>96.491228070175438</v>
      </c>
      <c r="I26" s="198">
        <f t="shared" si="101"/>
        <v>98.275862068965523</v>
      </c>
      <c r="J26" s="198">
        <f t="shared" si="101"/>
        <v>90.476190476190482</v>
      </c>
      <c r="K26" s="198">
        <f t="shared" si="101"/>
        <v>96.610169491525426</v>
      </c>
      <c r="L26" s="198">
        <f t="shared" si="101"/>
        <v>97.872340425531917</v>
      </c>
      <c r="M26" s="198">
        <f t="shared" si="101"/>
        <v>95.987654320987659</v>
      </c>
      <c r="N26" s="198">
        <f t="shared" si="101"/>
        <v>88.13559322033899</v>
      </c>
      <c r="O26" s="198">
        <f t="shared" si="101"/>
        <v>66.666666666666671</v>
      </c>
      <c r="P26" s="198">
        <f t="shared" si="101"/>
        <v>84.507042253521121</v>
      </c>
      <c r="Q26" s="198">
        <f t="shared" si="101"/>
        <v>100</v>
      </c>
      <c r="R26" s="198">
        <f t="shared" si="101"/>
        <v>81.818181818181813</v>
      </c>
      <c r="S26" s="198">
        <f t="shared" si="101"/>
        <v>0</v>
      </c>
      <c r="T26" s="198">
        <f t="shared" si="101"/>
        <v>80.357142857142861</v>
      </c>
      <c r="U26" s="198">
        <f t="shared" si="101"/>
        <v>59.090909090909093</v>
      </c>
      <c r="V26" s="198">
        <f t="shared" si="101"/>
        <v>43.75</v>
      </c>
      <c r="W26" s="198">
        <f t="shared" si="101"/>
        <v>66.666666666666671</v>
      </c>
      <c r="X26" s="198">
        <f t="shared" si="101"/>
        <v>55.384615384615387</v>
      </c>
      <c r="Y26" s="198">
        <f t="shared" si="101"/>
        <v>76.19047619047619</v>
      </c>
      <c r="Z26" s="198">
        <f t="shared" si="101"/>
        <v>71.428571428571431</v>
      </c>
      <c r="AA26" s="198">
        <f t="shared" si="101"/>
        <v>75</v>
      </c>
      <c r="AB26" s="198">
        <f t="shared" si="101"/>
        <v>85.714285714285708</v>
      </c>
      <c r="AC26" s="198">
        <f t="shared" si="101"/>
        <v>84.615384615384613</v>
      </c>
      <c r="AD26" s="198">
        <f t="shared" si="101"/>
        <v>90</v>
      </c>
      <c r="AE26" s="198">
        <f t="shared" si="101"/>
        <v>86.666666666666671</v>
      </c>
      <c r="AF26" s="198">
        <f t="shared" si="101"/>
        <v>42.857142857142854</v>
      </c>
      <c r="AG26" s="198">
        <f t="shared" si="101"/>
        <v>0</v>
      </c>
      <c r="AH26" s="198">
        <f t="shared" si="101"/>
        <v>50</v>
      </c>
      <c r="AI26" s="198">
        <f t="shared" si="101"/>
        <v>87.5</v>
      </c>
      <c r="AJ26" s="198">
        <f t="shared" si="101"/>
        <v>71.428571428571431</v>
      </c>
      <c r="AK26" s="198">
        <f t="shared" si="101"/>
        <v>90.909090909090907</v>
      </c>
      <c r="AL26" s="198">
        <f t="shared" si="101"/>
        <v>100</v>
      </c>
      <c r="AM26" s="198">
        <f t="shared" si="101"/>
        <v>95.652173913043484</v>
      </c>
      <c r="AN26" s="198">
        <f t="shared" si="101"/>
        <v>0</v>
      </c>
      <c r="AO26" s="198">
        <f t="shared" si="101"/>
        <v>84.21052631578948</v>
      </c>
      <c r="AP26" s="198">
        <f t="shared" si="101"/>
        <v>73.00613496932516</v>
      </c>
      <c r="AQ26" s="198">
        <f t="shared" si="101"/>
        <v>97.916666666666671</v>
      </c>
      <c r="AR26" s="198">
        <f t="shared" si="101"/>
        <v>100</v>
      </c>
      <c r="AS26" s="198">
        <f t="shared" si="101"/>
        <v>96.078431372549019</v>
      </c>
      <c r="AT26" s="198">
        <f t="shared" si="101"/>
        <v>96.103896103896105</v>
      </c>
      <c r="AU26" s="198">
        <f t="shared" si="101"/>
        <v>80.188679245283012</v>
      </c>
      <c r="AV26" s="198">
        <f t="shared" si="101"/>
        <v>98.571428571428569</v>
      </c>
      <c r="AW26" s="198">
        <f t="shared" si="101"/>
        <v>0</v>
      </c>
      <c r="AX26" s="198">
        <f t="shared" si="101"/>
        <v>98.648648648648646</v>
      </c>
      <c r="AY26" s="198">
        <f t="shared" si="101"/>
        <v>96.666666666666671</v>
      </c>
      <c r="AZ26" s="198">
        <f t="shared" si="101"/>
        <v>100</v>
      </c>
      <c r="BA26" s="198">
        <f t="shared" si="101"/>
        <v>98.07692307692308</v>
      </c>
      <c r="BB26" s="198">
        <f t="shared" si="101"/>
        <v>90.990990990990994</v>
      </c>
      <c r="BC26" s="198">
        <f t="shared" si="101"/>
        <v>100</v>
      </c>
      <c r="BD26" s="198">
        <f t="shared" si="101"/>
        <v>92.339544513457554</v>
      </c>
      <c r="BE26" s="198">
        <f t="shared" si="101"/>
        <v>94.20289855072464</v>
      </c>
      <c r="BF26" s="198">
        <f t="shared" si="101"/>
        <v>93.633952254641912</v>
      </c>
      <c r="BG26" s="198">
        <f t="shared" si="101"/>
        <v>81.967213114754102</v>
      </c>
      <c r="BH26" s="198">
        <f t="shared" si="101"/>
        <v>100</v>
      </c>
      <c r="BI26" s="198">
        <f t="shared" si="101"/>
        <v>73.584905660377359</v>
      </c>
      <c r="BJ26" s="198">
        <f t="shared" si="101"/>
        <v>72.5</v>
      </c>
      <c r="BK26" s="198">
        <f t="shared" si="101"/>
        <v>82.352941176470594</v>
      </c>
      <c r="BL26" s="198">
        <f t="shared" si="101"/>
        <v>78.461538461538467</v>
      </c>
      <c r="BM26" s="198">
        <f t="shared" si="101"/>
        <v>100</v>
      </c>
      <c r="BN26" s="198">
        <f t="shared" si="101"/>
        <v>65.853658536585371</v>
      </c>
      <c r="BO26" s="198">
        <f t="shared" si="101"/>
        <v>25.714285714285715</v>
      </c>
      <c r="BP26" s="198">
        <f t="shared" si="101"/>
        <v>49.367088607594937</v>
      </c>
      <c r="BQ26" s="198">
        <f t="shared" ref="BQ26:EB26" si="102">BQ25*100/BQ20</f>
        <v>72.011661807580168</v>
      </c>
      <c r="BR26" s="198">
        <f t="shared" si="102"/>
        <v>100</v>
      </c>
      <c r="BS26" s="198">
        <f t="shared" si="102"/>
        <v>92.857142857142861</v>
      </c>
      <c r="BT26" s="198" t="e">
        <f t="shared" si="102"/>
        <v>#DIV/0!</v>
      </c>
      <c r="BU26" s="198">
        <f t="shared" si="102"/>
        <v>84.615384615384613</v>
      </c>
      <c r="BV26" s="198">
        <f t="shared" si="102"/>
        <v>100</v>
      </c>
      <c r="BW26" s="198">
        <f t="shared" si="102"/>
        <v>52.173913043478258</v>
      </c>
      <c r="BX26" s="198">
        <f t="shared" si="102"/>
        <v>68.292682926829272</v>
      </c>
      <c r="BY26" s="198">
        <f t="shared" si="102"/>
        <v>88.888888888888886</v>
      </c>
      <c r="BZ26" s="198">
        <f t="shared" si="102"/>
        <v>84.21052631578948</v>
      </c>
      <c r="CA26" s="198" t="e">
        <f t="shared" si="102"/>
        <v>#DIV/0!</v>
      </c>
      <c r="CB26" s="198">
        <f t="shared" si="102"/>
        <v>50</v>
      </c>
      <c r="CC26" s="198" t="e">
        <f t="shared" si="102"/>
        <v>#DIV/0!</v>
      </c>
      <c r="CD26" s="198">
        <f t="shared" si="102"/>
        <v>55.555555555555557</v>
      </c>
      <c r="CE26" s="198">
        <f t="shared" si="102"/>
        <v>68.421052631578945</v>
      </c>
      <c r="CF26" s="198">
        <f t="shared" si="102"/>
        <v>88.571428571428569</v>
      </c>
      <c r="CG26" s="198">
        <f t="shared" si="102"/>
        <v>0</v>
      </c>
      <c r="CH26" s="198">
        <f t="shared" si="102"/>
        <v>37.5</v>
      </c>
      <c r="CI26" s="198">
        <f t="shared" si="102"/>
        <v>57.142857142857146</v>
      </c>
      <c r="CJ26" s="198" t="e">
        <f t="shared" si="102"/>
        <v>#DIV/0!</v>
      </c>
      <c r="CK26" s="198">
        <f t="shared" si="102"/>
        <v>50</v>
      </c>
      <c r="CL26" s="198">
        <f t="shared" si="102"/>
        <v>44.444444444444443</v>
      </c>
      <c r="CM26" s="198">
        <f t="shared" si="102"/>
        <v>60</v>
      </c>
      <c r="CN26" s="198">
        <f t="shared" si="102"/>
        <v>75.824175824175825</v>
      </c>
      <c r="CO26" s="198">
        <f t="shared" si="102"/>
        <v>89.743589743589737</v>
      </c>
      <c r="CP26" s="198">
        <f t="shared" si="102"/>
        <v>40</v>
      </c>
      <c r="CQ26" s="198">
        <f t="shared" si="102"/>
        <v>28.571428571428573</v>
      </c>
      <c r="CR26" s="198">
        <f t="shared" si="102"/>
        <v>37.037037037037038</v>
      </c>
      <c r="CS26" s="198">
        <f t="shared" si="102"/>
        <v>90.909090909090907</v>
      </c>
      <c r="CT26" s="198">
        <f t="shared" si="102"/>
        <v>86.36363636363636</v>
      </c>
      <c r="CU26" s="198">
        <f t="shared" si="102"/>
        <v>90</v>
      </c>
      <c r="CV26" s="198">
        <f t="shared" si="102"/>
        <v>92.307692307692307</v>
      </c>
      <c r="CW26" s="198">
        <f t="shared" si="102"/>
        <v>91.304347826086953</v>
      </c>
      <c r="CX26" s="198">
        <f t="shared" si="102"/>
        <v>78.94736842105263</v>
      </c>
      <c r="CY26" s="198">
        <f t="shared" si="102"/>
        <v>80.540540540540547</v>
      </c>
      <c r="CZ26" s="198" t="e">
        <f t="shared" si="102"/>
        <v>#DIV/0!</v>
      </c>
      <c r="DA26" s="198">
        <f t="shared" si="102"/>
        <v>88</v>
      </c>
      <c r="DB26" s="198">
        <f t="shared" si="102"/>
        <v>83.333333333333329</v>
      </c>
      <c r="DC26" s="198">
        <f t="shared" si="102"/>
        <v>83.967391304347828</v>
      </c>
      <c r="DD26" s="198">
        <f t="shared" si="102"/>
        <v>100</v>
      </c>
      <c r="DE26" s="198" t="e">
        <f t="shared" si="102"/>
        <v>#DIV/0!</v>
      </c>
      <c r="DF26" s="198">
        <f t="shared" si="102"/>
        <v>59.583333333333336</v>
      </c>
      <c r="DG26" s="198">
        <f t="shared" si="102"/>
        <v>100</v>
      </c>
      <c r="DH26" s="198">
        <f t="shared" si="102"/>
        <v>75</v>
      </c>
      <c r="DI26" s="198">
        <f t="shared" si="102"/>
        <v>78.378378378378372</v>
      </c>
      <c r="DJ26" s="198">
        <f t="shared" si="102"/>
        <v>0</v>
      </c>
      <c r="DK26" s="198">
        <f t="shared" si="102"/>
        <v>69.402985074626869</v>
      </c>
      <c r="DL26" s="198">
        <f t="shared" si="102"/>
        <v>100</v>
      </c>
      <c r="DM26" s="198">
        <f t="shared" si="102"/>
        <v>67.476635514018696</v>
      </c>
      <c r="DN26" s="198">
        <f t="shared" si="102"/>
        <v>74.282560706401767</v>
      </c>
      <c r="DO26" s="198">
        <f t="shared" si="102"/>
        <v>100</v>
      </c>
      <c r="DP26" s="198">
        <f t="shared" si="102"/>
        <v>59.677419354838712</v>
      </c>
      <c r="DQ26" s="198">
        <f t="shared" si="102"/>
        <v>100</v>
      </c>
      <c r="DR26" s="198">
        <f t="shared" si="102"/>
        <v>63.235294117647058</v>
      </c>
      <c r="DS26" s="198">
        <f t="shared" si="102"/>
        <v>73.584905660377359</v>
      </c>
      <c r="DT26" s="198">
        <f t="shared" si="102"/>
        <v>78.082191780821915</v>
      </c>
      <c r="DU26" s="198">
        <f t="shared" si="102"/>
        <v>78.08764940239044</v>
      </c>
      <c r="DV26" s="198">
        <f t="shared" si="102"/>
        <v>94.117647058823536</v>
      </c>
      <c r="DW26" s="198">
        <f t="shared" si="102"/>
        <v>94.117647058823536</v>
      </c>
      <c r="DX26" s="198">
        <f t="shared" si="102"/>
        <v>55.555555555555557</v>
      </c>
      <c r="DY26" s="198">
        <f t="shared" si="102"/>
        <v>59.541984732824424</v>
      </c>
      <c r="DZ26" s="198">
        <f t="shared" si="102"/>
        <v>60</v>
      </c>
      <c r="EA26" s="198">
        <f t="shared" si="102"/>
        <v>75</v>
      </c>
      <c r="EB26" s="198">
        <f t="shared" si="102"/>
        <v>100</v>
      </c>
      <c r="EC26" s="198">
        <f t="shared" ref="EC26:GE26" si="103">EC25*100/EC20</f>
        <v>14.285714285714286</v>
      </c>
      <c r="ED26" s="198">
        <f t="shared" si="103"/>
        <v>67.857142857142861</v>
      </c>
      <c r="EE26" s="198">
        <f t="shared" si="103"/>
        <v>79.166666666666671</v>
      </c>
      <c r="EF26" s="198">
        <f t="shared" si="103"/>
        <v>80.152671755725194</v>
      </c>
      <c r="EG26" s="198">
        <f t="shared" si="103"/>
        <v>60</v>
      </c>
      <c r="EH26" s="198">
        <f t="shared" si="103"/>
        <v>75</v>
      </c>
      <c r="EI26" s="198">
        <f t="shared" si="103"/>
        <v>100</v>
      </c>
      <c r="EJ26" s="198">
        <f t="shared" si="103"/>
        <v>50</v>
      </c>
      <c r="EK26" s="198">
        <f t="shared" si="103"/>
        <v>76.719576719576722</v>
      </c>
      <c r="EL26" s="198">
        <f t="shared" si="103"/>
        <v>100</v>
      </c>
      <c r="EM26" s="198">
        <f t="shared" si="103"/>
        <v>80</v>
      </c>
      <c r="EN26" s="198" t="e">
        <f t="shared" si="103"/>
        <v>#DIV/0!</v>
      </c>
      <c r="EO26" s="198">
        <f t="shared" si="103"/>
        <v>50</v>
      </c>
      <c r="EP26" s="198">
        <f t="shared" si="103"/>
        <v>76.076555023923447</v>
      </c>
      <c r="EQ26" s="198">
        <f t="shared" si="103"/>
        <v>71.818181818181813</v>
      </c>
      <c r="ER26" s="198">
        <f t="shared" si="103"/>
        <v>100</v>
      </c>
      <c r="ES26" s="198">
        <f t="shared" si="103"/>
        <v>100</v>
      </c>
      <c r="ET26" s="198">
        <f t="shared" si="103"/>
        <v>100</v>
      </c>
      <c r="EU26" s="198">
        <f t="shared" si="103"/>
        <v>100</v>
      </c>
      <c r="EV26" s="198">
        <f t="shared" si="103"/>
        <v>98.275862068965523</v>
      </c>
      <c r="EW26" s="198">
        <f t="shared" si="103"/>
        <v>100</v>
      </c>
      <c r="EX26" s="198">
        <f t="shared" si="103"/>
        <v>80</v>
      </c>
      <c r="EY26" s="198">
        <f t="shared" si="103"/>
        <v>96</v>
      </c>
      <c r="EZ26" s="198">
        <f t="shared" si="103"/>
        <v>100</v>
      </c>
      <c r="FA26" s="198">
        <f t="shared" si="103"/>
        <v>94.339622641509436</v>
      </c>
      <c r="FB26" s="198">
        <f t="shared" si="103"/>
        <v>100</v>
      </c>
      <c r="FC26" s="198">
        <f t="shared" si="103"/>
        <v>100</v>
      </c>
      <c r="FD26" s="198">
        <f t="shared" si="103"/>
        <v>100</v>
      </c>
      <c r="FE26" s="198">
        <f t="shared" si="103"/>
        <v>100</v>
      </c>
      <c r="FF26" s="198">
        <f t="shared" si="103"/>
        <v>100</v>
      </c>
      <c r="FG26" s="198">
        <f t="shared" si="103"/>
        <v>95.588235294117652</v>
      </c>
      <c r="FH26" s="198">
        <f t="shared" si="103"/>
        <v>100</v>
      </c>
      <c r="FI26" s="198">
        <f t="shared" si="103"/>
        <v>97.368421052631575</v>
      </c>
      <c r="FJ26" s="198">
        <f t="shared" si="103"/>
        <v>96.755162241887902</v>
      </c>
      <c r="FK26" s="198">
        <f t="shared" si="103"/>
        <v>96.857142857142861</v>
      </c>
      <c r="FL26" s="198">
        <f t="shared" si="103"/>
        <v>45.454545454545453</v>
      </c>
      <c r="FM26" s="198">
        <f t="shared" si="103"/>
        <v>15.217391304347826</v>
      </c>
      <c r="FN26" s="198">
        <f t="shared" si="103"/>
        <v>57.719714964370546</v>
      </c>
      <c r="FO26" s="198">
        <f t="shared" si="103"/>
        <v>0</v>
      </c>
      <c r="FP26" s="198">
        <f t="shared" si="103"/>
        <v>34.615384615384613</v>
      </c>
      <c r="FQ26" s="198">
        <f t="shared" si="103"/>
        <v>51.724137931034484</v>
      </c>
      <c r="FR26" s="198">
        <f t="shared" si="103"/>
        <v>17.777777777777779</v>
      </c>
      <c r="FS26" s="198">
        <f t="shared" si="103"/>
        <v>32.283464566929133</v>
      </c>
      <c r="FT26" s="198">
        <f t="shared" si="103"/>
        <v>75</v>
      </c>
      <c r="FU26" s="198">
        <f t="shared" si="103"/>
        <v>37.5</v>
      </c>
      <c r="FV26" s="198">
        <f t="shared" si="103"/>
        <v>64.285714285714292</v>
      </c>
      <c r="FW26" s="198">
        <f t="shared" si="103"/>
        <v>49.213161659513588</v>
      </c>
      <c r="FX26" s="198">
        <f t="shared" si="103"/>
        <v>76.119402985074629</v>
      </c>
      <c r="FY26" s="198">
        <f t="shared" si="103"/>
        <v>81.632653061224488</v>
      </c>
      <c r="FZ26" s="198">
        <f t="shared" si="103"/>
        <v>78.571428571428569</v>
      </c>
      <c r="GA26" s="198">
        <f t="shared" si="103"/>
        <v>77.41935483870968</v>
      </c>
      <c r="GB26" s="198">
        <f t="shared" si="103"/>
        <v>77.966101694915253</v>
      </c>
      <c r="GC26" s="198">
        <f t="shared" si="103"/>
        <v>100</v>
      </c>
      <c r="GD26" s="198">
        <f t="shared" si="103"/>
        <v>58.333333333333336</v>
      </c>
      <c r="GE26" s="198">
        <f t="shared" si="103"/>
        <v>76</v>
      </c>
    </row>
    <row r="27" spans="1:187" ht="30" customHeight="1" x14ac:dyDescent="0.4">
      <c r="A27" s="199">
        <v>17</v>
      </c>
      <c r="B27" s="200" t="s">
        <v>289</v>
      </c>
      <c r="C27" s="171"/>
      <c r="D27" s="172"/>
      <c r="E27" s="172"/>
      <c r="F27" s="173"/>
      <c r="G27" s="172"/>
      <c r="H27" s="172"/>
      <c r="I27" s="172"/>
      <c r="J27" s="172"/>
      <c r="K27" s="172"/>
      <c r="L27" s="172"/>
      <c r="M27" s="174"/>
      <c r="N27" s="172"/>
      <c r="O27" s="172"/>
      <c r="P27" s="173"/>
      <c r="Q27" s="172"/>
      <c r="R27" s="172"/>
      <c r="S27" s="172"/>
      <c r="T27" s="173"/>
      <c r="U27" s="172"/>
      <c r="V27" s="172"/>
      <c r="W27" s="172"/>
      <c r="X27" s="173"/>
      <c r="Y27" s="172"/>
      <c r="Z27" s="172"/>
      <c r="AA27" s="173"/>
      <c r="AB27" s="172"/>
      <c r="AC27" s="172"/>
      <c r="AD27" s="172"/>
      <c r="AE27" s="173"/>
      <c r="AF27" s="172"/>
      <c r="AG27" s="172"/>
      <c r="AH27" s="172"/>
      <c r="AI27" s="172"/>
      <c r="AJ27" s="173"/>
      <c r="AK27" s="172"/>
      <c r="AL27" s="172"/>
      <c r="AM27" s="173"/>
      <c r="AN27" s="172"/>
      <c r="AO27" s="173"/>
      <c r="AP27" s="174"/>
      <c r="AQ27" s="172"/>
      <c r="AR27" s="172"/>
      <c r="AS27" s="172"/>
      <c r="AT27" s="174"/>
      <c r="AU27" s="172"/>
      <c r="AV27" s="172"/>
      <c r="AW27" s="172"/>
      <c r="AX27" s="172"/>
      <c r="AY27" s="172"/>
      <c r="AZ27" s="172"/>
      <c r="BA27" s="172"/>
      <c r="BB27" s="172"/>
      <c r="BC27" s="172"/>
      <c r="BD27" s="173"/>
      <c r="BE27" s="172"/>
      <c r="BF27" s="174"/>
      <c r="BG27" s="172"/>
      <c r="BH27" s="172"/>
      <c r="BI27" s="172"/>
      <c r="BJ27" s="172"/>
      <c r="BK27" s="172"/>
      <c r="BL27" s="172"/>
      <c r="BM27" s="172"/>
      <c r="BN27" s="172"/>
      <c r="BO27" s="172"/>
      <c r="BP27" s="173"/>
      <c r="BQ27" s="174"/>
      <c r="BR27" s="172"/>
      <c r="BS27" s="172"/>
      <c r="BT27" s="172"/>
      <c r="BU27" s="172"/>
      <c r="BV27" s="172"/>
      <c r="BW27" s="172"/>
      <c r="BX27" s="173"/>
      <c r="BY27" s="172"/>
      <c r="BZ27" s="172"/>
      <c r="CA27" s="172"/>
      <c r="CB27" s="172"/>
      <c r="CC27" s="172"/>
      <c r="CD27" s="172"/>
      <c r="CE27" s="173"/>
      <c r="CF27" s="172"/>
      <c r="CG27" s="172"/>
      <c r="CH27" s="172"/>
      <c r="CI27" s="172"/>
      <c r="CJ27" s="172"/>
      <c r="CK27" s="172"/>
      <c r="CL27" s="173"/>
      <c r="CM27" s="172"/>
      <c r="CN27" s="174"/>
      <c r="CO27" s="172"/>
      <c r="CP27" s="172"/>
      <c r="CQ27" s="172"/>
      <c r="CR27" s="173"/>
      <c r="CS27" s="172"/>
      <c r="CT27" s="172"/>
      <c r="CU27" s="172"/>
      <c r="CV27" s="172"/>
      <c r="CW27" s="173"/>
      <c r="CX27" s="172"/>
      <c r="CY27" s="174"/>
      <c r="CZ27" s="172"/>
      <c r="DA27" s="172"/>
      <c r="DB27" s="172"/>
      <c r="DC27" s="173"/>
      <c r="DD27" s="172"/>
      <c r="DE27" s="172"/>
      <c r="DF27" s="172"/>
      <c r="DG27" s="172"/>
      <c r="DH27" s="172"/>
      <c r="DI27" s="172"/>
      <c r="DJ27" s="172"/>
      <c r="DK27" s="172"/>
      <c r="DL27" s="172"/>
      <c r="DM27" s="173"/>
      <c r="DN27" s="174"/>
      <c r="DO27" s="172"/>
      <c r="DP27" s="172"/>
      <c r="DQ27" s="172"/>
      <c r="DR27" s="173"/>
      <c r="DS27" s="172"/>
      <c r="DT27" s="172"/>
      <c r="DU27" s="174"/>
      <c r="DV27" s="172"/>
      <c r="DW27" s="174"/>
      <c r="DX27" s="172"/>
      <c r="DY27" s="172"/>
      <c r="DZ27" s="172"/>
      <c r="EA27" s="172"/>
      <c r="EB27" s="172"/>
      <c r="EC27" s="172"/>
      <c r="ED27" s="173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3"/>
      <c r="EQ27" s="174"/>
      <c r="ER27" s="172"/>
      <c r="ES27" s="174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3"/>
      <c r="FK27" s="174"/>
      <c r="FL27" s="172"/>
      <c r="FM27" s="172"/>
      <c r="FN27" s="172"/>
      <c r="FO27" s="172"/>
      <c r="FP27" s="172"/>
      <c r="FQ27" s="172"/>
      <c r="FR27" s="172"/>
      <c r="FS27" s="173"/>
      <c r="FT27" s="172"/>
      <c r="FU27" s="172"/>
      <c r="FV27" s="173"/>
      <c r="FW27" s="174"/>
      <c r="FX27" s="172"/>
      <c r="FY27" s="172"/>
      <c r="FZ27" s="172"/>
      <c r="GA27" s="172"/>
      <c r="GB27" s="172"/>
      <c r="GC27" s="172"/>
      <c r="GD27" s="172"/>
      <c r="GE27" s="174"/>
    </row>
    <row r="28" spans="1:187" ht="30" customHeight="1" x14ac:dyDescent="0.4">
      <c r="A28" s="199"/>
      <c r="B28" s="201" t="s">
        <v>290</v>
      </c>
      <c r="C28" s="202">
        <f t="shared" ref="C28:C41" si="104">M28+AP28+BF28+BQ28+CN28+CY28+DN28+DU28+DW28+EQ28+ES28+FK28+FW28+GE28</f>
        <v>184</v>
      </c>
      <c r="D28" s="203"/>
      <c r="E28" s="203"/>
      <c r="F28" s="204">
        <f t="shared" ref="F28:F41" si="105">SUM(D28:E28)</f>
        <v>0</v>
      </c>
      <c r="G28" s="203"/>
      <c r="H28" s="203"/>
      <c r="I28" s="203"/>
      <c r="J28" s="203"/>
      <c r="K28" s="203"/>
      <c r="L28" s="203"/>
      <c r="M28" s="205">
        <f t="shared" ref="M28:M41" si="106">F28+G28+H28+I28+J28+K28+L28</f>
        <v>0</v>
      </c>
      <c r="N28" s="203"/>
      <c r="O28" s="203"/>
      <c r="P28" s="204">
        <f t="shared" ref="P28:P41" si="107">SUM(N28:O28)</f>
        <v>0</v>
      </c>
      <c r="Q28" s="203"/>
      <c r="R28" s="203"/>
      <c r="S28" s="203"/>
      <c r="T28" s="204">
        <f t="shared" ref="T28:T41" si="108">SUM(R28:S28)</f>
        <v>0</v>
      </c>
      <c r="U28" s="203"/>
      <c r="V28" s="206"/>
      <c r="W28" s="206"/>
      <c r="X28" s="204">
        <f t="shared" ref="X28:X41" si="109">SUM(V28:W28)</f>
        <v>0</v>
      </c>
      <c r="Y28" s="206"/>
      <c r="Z28" s="206"/>
      <c r="AA28" s="204">
        <f t="shared" ref="AA28:AA41" si="110">SUM(Y28:Z28)</f>
        <v>0</v>
      </c>
      <c r="AB28" s="206"/>
      <c r="AC28" s="206">
        <f>4+3</f>
        <v>7</v>
      </c>
      <c r="AD28" s="206"/>
      <c r="AE28" s="204">
        <f t="shared" ref="AE28:AE41" si="111">SUM(AB28:AD28)</f>
        <v>7</v>
      </c>
      <c r="AF28" s="203"/>
      <c r="AG28" s="203"/>
      <c r="AH28" s="203"/>
      <c r="AI28" s="203"/>
      <c r="AJ28" s="173">
        <f t="shared" ref="AJ28:AJ42" si="112">SUM(AH28:AI28)</f>
        <v>0</v>
      </c>
      <c r="AK28" s="203"/>
      <c r="AL28" s="203"/>
      <c r="AM28" s="173">
        <f t="shared" ref="AM28:AM42" si="113">SUM(AK28:AL28)</f>
        <v>0</v>
      </c>
      <c r="AN28" s="203"/>
      <c r="AO28" s="173">
        <f t="shared" ref="AO28:AO42" si="114">AJ28+AM28+AN28</f>
        <v>0</v>
      </c>
      <c r="AP28" s="205">
        <f t="shared" ref="AP28:AP41" si="115">P28+Q28+T28+U28+X28+AA28+AE28+AF28+AG28+AO28</f>
        <v>7</v>
      </c>
      <c r="AQ28" s="203">
        <v>7</v>
      </c>
      <c r="AR28" s="203">
        <v>1</v>
      </c>
      <c r="AS28" s="203">
        <v>47</v>
      </c>
      <c r="AT28" s="174">
        <f>SUM(AR28:AS28)</f>
        <v>48</v>
      </c>
      <c r="AU28" s="203">
        <v>13</v>
      </c>
      <c r="AV28" s="203">
        <v>4</v>
      </c>
      <c r="AW28" s="203"/>
      <c r="AX28" s="203">
        <v>10</v>
      </c>
      <c r="AY28" s="203">
        <v>4</v>
      </c>
      <c r="AZ28" s="203"/>
      <c r="BA28" s="203">
        <v>3</v>
      </c>
      <c r="BB28" s="203">
        <v>16</v>
      </c>
      <c r="BC28" s="203"/>
      <c r="BD28" s="204">
        <f t="shared" ref="BD28:BD41" si="116">SUM(AU28:BC28)</f>
        <v>50</v>
      </c>
      <c r="BE28" s="203">
        <v>8</v>
      </c>
      <c r="BF28" s="205">
        <f t="shared" ref="BF28:BF41" si="117">AQ28+AT28+BD28+BE28</f>
        <v>113</v>
      </c>
      <c r="BG28" s="203">
        <v>1</v>
      </c>
      <c r="BH28" s="203"/>
      <c r="BI28" s="203">
        <v>3</v>
      </c>
      <c r="BJ28" s="203"/>
      <c r="BK28" s="203"/>
      <c r="BL28" s="203">
        <v>3</v>
      </c>
      <c r="BM28" s="203"/>
      <c r="BN28" s="203">
        <v>1</v>
      </c>
      <c r="BO28" s="203">
        <v>1</v>
      </c>
      <c r="BP28" s="173">
        <f t="shared" ref="BP28:BP42" si="118">SUM(BM28:BO28)</f>
        <v>2</v>
      </c>
      <c r="BQ28" s="174">
        <f t="shared" ref="BQ28:BQ42" si="119">BG28+BH28+BI28+BJ28+BK28+BL28+BP28</f>
        <v>9</v>
      </c>
      <c r="BR28" s="203"/>
      <c r="BS28" s="203"/>
      <c r="BT28" s="203"/>
      <c r="BU28" s="203"/>
      <c r="BV28" s="203"/>
      <c r="BW28" s="203">
        <v>1</v>
      </c>
      <c r="BX28" s="204">
        <f t="shared" ref="BX28:BX41" si="120">SUM(BU28:BW28)</f>
        <v>1</v>
      </c>
      <c r="BY28" s="203"/>
      <c r="BZ28" s="203">
        <v>1</v>
      </c>
      <c r="CA28" s="203"/>
      <c r="CB28" s="203"/>
      <c r="CC28" s="203"/>
      <c r="CD28" s="207">
        <f>CD11-(CD27+CD29+CD30+CD31+CD32+CD33+CD34+CD35+CD36+CD37+CD38+CD39+CD40)</f>
        <v>7</v>
      </c>
      <c r="CE28" s="204">
        <f t="shared" ref="CE28:CE41" si="121">SUM(BZ28:CD28)</f>
        <v>8</v>
      </c>
      <c r="CF28" s="203">
        <v>5</v>
      </c>
      <c r="CG28" s="203"/>
      <c r="CH28" s="203"/>
      <c r="CI28" s="203"/>
      <c r="CJ28" s="203"/>
      <c r="CK28" s="203"/>
      <c r="CL28" s="204">
        <f t="shared" ref="CL28:CL41" si="122">SUM(CG28:CK28)</f>
        <v>0</v>
      </c>
      <c r="CM28" s="203"/>
      <c r="CN28" s="205">
        <f t="shared" ref="CN28:CN41" si="123">BR28+BS28+BT28+BX28+BY28+CE28+CF28+CL28+CM28</f>
        <v>14</v>
      </c>
      <c r="CO28" s="203"/>
      <c r="CP28" s="203"/>
      <c r="CQ28" s="203"/>
      <c r="CR28" s="204">
        <f t="shared" ref="CR28:CR41" si="124">SUM(CP28:CQ28)</f>
        <v>0</v>
      </c>
      <c r="CS28" s="203"/>
      <c r="CT28" s="203">
        <v>3</v>
      </c>
      <c r="CU28" s="203"/>
      <c r="CV28" s="203">
        <v>2</v>
      </c>
      <c r="CW28" s="204">
        <f t="shared" ref="CW28:CW41" si="125">SUM(CU28:CV28)</f>
        <v>2</v>
      </c>
      <c r="CX28" s="203"/>
      <c r="CY28" s="205">
        <f t="shared" ref="CY28:CY41" si="126">CO28+CR28+CS28+CT28+CW28+CX28</f>
        <v>5</v>
      </c>
      <c r="CZ28" s="203"/>
      <c r="DA28" s="203"/>
      <c r="DB28" s="203">
        <v>4</v>
      </c>
      <c r="DC28" s="173">
        <f t="shared" ref="DC28:DC29" si="127">SUM(CZ28:DB28)</f>
        <v>4</v>
      </c>
      <c r="DD28" s="203"/>
      <c r="DE28" s="203"/>
      <c r="DF28" s="203">
        <v>3</v>
      </c>
      <c r="DG28" s="203"/>
      <c r="DH28" s="203">
        <v>2</v>
      </c>
      <c r="DI28" s="203">
        <v>1</v>
      </c>
      <c r="DJ28" s="203"/>
      <c r="DK28" s="203">
        <v>1</v>
      </c>
      <c r="DL28" s="203"/>
      <c r="DM28" s="204">
        <f t="shared" ref="DM28:DM42" si="128">SUM(DE28:DL28)</f>
        <v>7</v>
      </c>
      <c r="DN28" s="174">
        <f t="shared" ref="DN28:DN42" si="129">DC28+DD28+DM28</f>
        <v>11</v>
      </c>
      <c r="DO28" s="203"/>
      <c r="DP28" s="203">
        <v>1</v>
      </c>
      <c r="DQ28" s="203"/>
      <c r="DR28" s="204">
        <f t="shared" ref="DR28:DR42" si="130">SUM(DP28:DQ28)</f>
        <v>1</v>
      </c>
      <c r="DS28" s="203">
        <v>4</v>
      </c>
      <c r="DT28" s="203"/>
      <c r="DU28" s="205">
        <f t="shared" ref="DU28:DU42" si="131">DO28+DR28+DS28+DT28</f>
        <v>5</v>
      </c>
      <c r="DV28" s="203"/>
      <c r="DW28" s="205">
        <f>DV28</f>
        <v>0</v>
      </c>
      <c r="DX28" s="203"/>
      <c r="DY28" s="203"/>
      <c r="DZ28" s="203">
        <v>1</v>
      </c>
      <c r="EA28" s="203"/>
      <c r="EB28" s="203"/>
      <c r="EC28" s="203">
        <v>1</v>
      </c>
      <c r="ED28" s="204">
        <f t="shared" ref="ED28:ED42" si="132">SUM(DZ28:EC28)</f>
        <v>2</v>
      </c>
      <c r="EE28" s="203"/>
      <c r="EF28" s="203"/>
      <c r="EG28" s="203"/>
      <c r="EH28" s="203"/>
      <c r="EI28" s="203"/>
      <c r="EJ28" s="203"/>
      <c r="EK28" s="203">
        <v>1</v>
      </c>
      <c r="EL28" s="203"/>
      <c r="EM28" s="203"/>
      <c r="EN28" s="203"/>
      <c r="EO28" s="203"/>
      <c r="EP28" s="204">
        <f t="shared" ref="EP28:EP42" si="133">SUM(EG28:EO28)</f>
        <v>1</v>
      </c>
      <c r="EQ28" s="205">
        <f t="shared" ref="EQ28:EQ41" si="134">DX28+DY28+ED28+EE28+EF28+EP28</f>
        <v>3</v>
      </c>
      <c r="ER28" s="203"/>
      <c r="ES28" s="205">
        <f t="shared" ref="ES28:ES41" si="135">SUM(ER28)</f>
        <v>0</v>
      </c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4">
        <f t="shared" ref="FJ28:FJ42" si="136">SUM(EV28:FI28)</f>
        <v>0</v>
      </c>
      <c r="FK28" s="205">
        <f t="shared" ref="FK28:FK41" si="137">ET28+EU28+FJ28</f>
        <v>0</v>
      </c>
      <c r="FL28" s="203"/>
      <c r="FM28" s="203"/>
      <c r="FN28" s="203">
        <v>13</v>
      </c>
      <c r="FO28" s="203"/>
      <c r="FP28" s="203">
        <v>4</v>
      </c>
      <c r="FQ28" s="203"/>
      <c r="FR28" s="203"/>
      <c r="FS28" s="204">
        <f t="shared" ref="FS28:FS42" si="138">SUM(FO28:FR28)</f>
        <v>4</v>
      </c>
      <c r="FT28" s="203"/>
      <c r="FU28" s="203"/>
      <c r="FV28" s="204">
        <f t="shared" ref="FV28:FV41" si="139">SUM(FT28:FU28)</f>
        <v>0</v>
      </c>
      <c r="FW28" s="205">
        <f t="shared" ref="FW28:FW42" si="140">FL28+FM28+FN28+FS28+FV28</f>
        <v>17</v>
      </c>
      <c r="FX28" s="203"/>
      <c r="FY28" s="203"/>
      <c r="FZ28" s="203"/>
      <c r="GA28" s="203"/>
      <c r="GB28" s="203">
        <f t="shared" ref="GB28:GB41" si="141">SUM(FZ28:GA28)</f>
        <v>0</v>
      </c>
      <c r="GC28" s="203"/>
      <c r="GD28" s="203"/>
      <c r="GE28" s="205">
        <f t="shared" ref="GE28:GE41" si="142">FX28+FY28+GB28+GC28+GD28</f>
        <v>0</v>
      </c>
    </row>
    <row r="29" spans="1:187" ht="30" customHeight="1" x14ac:dyDescent="0.4">
      <c r="A29" s="199"/>
      <c r="B29" s="200" t="s">
        <v>291</v>
      </c>
      <c r="C29" s="171">
        <f t="shared" si="104"/>
        <v>1233</v>
      </c>
      <c r="D29" s="172"/>
      <c r="E29" s="172"/>
      <c r="F29" s="173">
        <f t="shared" si="105"/>
        <v>0</v>
      </c>
      <c r="G29" s="172"/>
      <c r="H29" s="172"/>
      <c r="I29" s="172"/>
      <c r="J29" s="172"/>
      <c r="K29" s="172"/>
      <c r="L29" s="172"/>
      <c r="M29" s="174">
        <f t="shared" si="106"/>
        <v>0</v>
      </c>
      <c r="N29" s="207">
        <f>13+36</f>
        <v>49</v>
      </c>
      <c r="O29" s="207">
        <f>5+4</f>
        <v>9</v>
      </c>
      <c r="P29" s="173">
        <f t="shared" si="107"/>
        <v>58</v>
      </c>
      <c r="Q29" s="207">
        <f>16+67</f>
        <v>83</v>
      </c>
      <c r="R29" s="172">
        <v>2</v>
      </c>
      <c r="S29" s="172"/>
      <c r="T29" s="173">
        <f t="shared" si="108"/>
        <v>2</v>
      </c>
      <c r="U29" s="172">
        <v>2</v>
      </c>
      <c r="V29" s="172"/>
      <c r="W29" s="172">
        <v>3</v>
      </c>
      <c r="X29" s="173">
        <f t="shared" si="109"/>
        <v>3</v>
      </c>
      <c r="Y29" s="172">
        <v>3</v>
      </c>
      <c r="Z29" s="172"/>
      <c r="AA29" s="173">
        <f t="shared" si="110"/>
        <v>3</v>
      </c>
      <c r="AB29" s="207"/>
      <c r="AC29" s="207">
        <v>2</v>
      </c>
      <c r="AD29" s="207">
        <v>4</v>
      </c>
      <c r="AE29" s="173">
        <f t="shared" si="111"/>
        <v>6</v>
      </c>
      <c r="AF29" s="172">
        <v>10</v>
      </c>
      <c r="AG29" s="172">
        <v>3</v>
      </c>
      <c r="AH29" s="207">
        <f>3+2</f>
        <v>5</v>
      </c>
      <c r="AI29" s="207">
        <v>8</v>
      </c>
      <c r="AJ29" s="173">
        <f t="shared" si="112"/>
        <v>13</v>
      </c>
      <c r="AK29" s="207">
        <f>4+5</f>
        <v>9</v>
      </c>
      <c r="AL29" s="207">
        <f>8+4</f>
        <v>12</v>
      </c>
      <c r="AM29" s="173">
        <f t="shared" si="113"/>
        <v>21</v>
      </c>
      <c r="AN29" s="207">
        <v>1</v>
      </c>
      <c r="AO29" s="173">
        <f t="shared" si="114"/>
        <v>35</v>
      </c>
      <c r="AP29" s="174">
        <f t="shared" si="115"/>
        <v>205</v>
      </c>
      <c r="AQ29" s="207">
        <f>AQ11-(AQ28+AQ30+AQ31+AQ32+AQ33+AQ34+AQ35+AQ36+AQ37+AQ38+AQ39+AQ40+AQ41)</f>
        <v>29</v>
      </c>
      <c r="AR29" s="172"/>
      <c r="AS29" s="172">
        <v>53</v>
      </c>
      <c r="AT29" s="174">
        <f t="shared" ref="AT29:AT39" si="143">SUM(AR29:AS29)</f>
        <v>53</v>
      </c>
      <c r="AU29" s="172">
        <v>33</v>
      </c>
      <c r="AV29" s="172">
        <v>27</v>
      </c>
      <c r="AW29" s="172"/>
      <c r="AX29" s="172">
        <v>28</v>
      </c>
      <c r="AY29" s="207">
        <f>AY11-(AY28+AY30+AY31+AY32+AY33+AY34+AY35+AY36+AY37+AY38+AY39+AY40+AY41)</f>
        <v>31</v>
      </c>
      <c r="AZ29" s="187"/>
      <c r="BA29" s="172">
        <v>27</v>
      </c>
      <c r="BB29" s="207">
        <f>BB11-(BB28+BB30+BB31+BB32+BB33+BB34+BB35+BB36+BB37+BB38+BB39+BB40+BB41)</f>
        <v>67</v>
      </c>
      <c r="BC29" s="207">
        <f>BC11-(BC28+BC30+BC31+BC32+BC33+BC34+BC35+BC36+BC37+BC38+BC39+BC40+BC41)</f>
        <v>1</v>
      </c>
      <c r="BD29" s="173">
        <f t="shared" si="116"/>
        <v>214</v>
      </c>
      <c r="BE29" s="172">
        <v>24</v>
      </c>
      <c r="BF29" s="174">
        <f t="shared" si="117"/>
        <v>320</v>
      </c>
      <c r="BG29" s="172">
        <v>7</v>
      </c>
      <c r="BH29" s="172"/>
      <c r="BI29" s="172">
        <v>6</v>
      </c>
      <c r="BJ29" s="172"/>
      <c r="BK29" s="172">
        <v>6</v>
      </c>
      <c r="BL29" s="172">
        <v>2</v>
      </c>
      <c r="BM29" s="172"/>
      <c r="BN29" s="172">
        <v>4</v>
      </c>
      <c r="BO29" s="172">
        <v>2</v>
      </c>
      <c r="BP29" s="173">
        <f t="shared" si="118"/>
        <v>6</v>
      </c>
      <c r="BQ29" s="174">
        <f t="shared" si="119"/>
        <v>27</v>
      </c>
      <c r="BR29" s="172"/>
      <c r="BS29" s="172">
        <v>1</v>
      </c>
      <c r="BT29" s="172"/>
      <c r="BU29" s="172"/>
      <c r="BV29" s="172">
        <v>1</v>
      </c>
      <c r="BW29" s="172"/>
      <c r="BX29" s="173">
        <f t="shared" si="120"/>
        <v>1</v>
      </c>
      <c r="BY29" s="207">
        <f>BY11-(BY28+BY30+BY31+BY32+BY33+BY34+BY35+BY36+BY37+BY38+BY39+BY40+BY41)</f>
        <v>17</v>
      </c>
      <c r="BZ29" s="172"/>
      <c r="CA29" s="172"/>
      <c r="CB29" s="172"/>
      <c r="CC29" s="172"/>
      <c r="CD29" s="172">
        <v>1</v>
      </c>
      <c r="CE29" s="173">
        <f t="shared" si="121"/>
        <v>1</v>
      </c>
      <c r="CF29" s="172"/>
      <c r="CG29" s="172"/>
      <c r="CH29" s="172"/>
      <c r="CI29" s="207">
        <f>CI11-(CI28+CI30+CI31+CI32+CI33+CI34+CI35+CI36+CI37+CI38+CI39+CI40+CI41)</f>
        <v>7</v>
      </c>
      <c r="CJ29" s="207">
        <f>CJ11-(CJ28+CJ30+CJ31+CJ32+CJ33+CJ34+CJ35+CJ36+CJ37+CJ38+CJ39+CJ40+CJ41)</f>
        <v>0</v>
      </c>
      <c r="CK29" s="207">
        <f>CK11-(CK28+CK30+CK31+CK32+CK33+CK34+CK35+CK36+CK37+CK38+CK39+CK40+CK41)</f>
        <v>2</v>
      </c>
      <c r="CL29" s="173">
        <f t="shared" si="122"/>
        <v>9</v>
      </c>
      <c r="CM29" s="207">
        <f>CM11-(CM28+CM30+CM31+CM32+CM33+CM34+CM35+CM36+CM37+CM38+CM39+CM40+CM41)</f>
        <v>2</v>
      </c>
      <c r="CN29" s="174">
        <f t="shared" si="123"/>
        <v>31</v>
      </c>
      <c r="CO29" s="172">
        <v>2</v>
      </c>
      <c r="CP29" s="172"/>
      <c r="CQ29" s="172"/>
      <c r="CR29" s="173">
        <f t="shared" si="124"/>
        <v>0</v>
      </c>
      <c r="CS29" s="172">
        <v>19</v>
      </c>
      <c r="CT29" s="172">
        <v>4</v>
      </c>
      <c r="CU29" s="172">
        <v>1</v>
      </c>
      <c r="CV29" s="172">
        <v>8</v>
      </c>
      <c r="CW29" s="173">
        <f t="shared" si="125"/>
        <v>9</v>
      </c>
      <c r="CX29" s="172">
        <v>1</v>
      </c>
      <c r="CY29" s="174">
        <f t="shared" si="126"/>
        <v>35</v>
      </c>
      <c r="CZ29" s="172"/>
      <c r="DA29" s="172"/>
      <c r="DB29" s="172">
        <v>11</v>
      </c>
      <c r="DC29" s="173">
        <f t="shared" si="127"/>
        <v>11</v>
      </c>
      <c r="DD29" s="172"/>
      <c r="DE29" s="172"/>
      <c r="DF29" s="172">
        <v>8</v>
      </c>
      <c r="DG29" s="172">
        <v>1</v>
      </c>
      <c r="DH29" s="172">
        <v>1</v>
      </c>
      <c r="DI29" s="172">
        <v>5</v>
      </c>
      <c r="DJ29" s="172"/>
      <c r="DK29" s="172">
        <v>16</v>
      </c>
      <c r="DL29" s="172"/>
      <c r="DM29" s="173">
        <f t="shared" si="128"/>
        <v>31</v>
      </c>
      <c r="DN29" s="174">
        <f t="shared" si="129"/>
        <v>42</v>
      </c>
      <c r="DO29" s="207">
        <f>DO11-(DO28+DO30+DO31+DO32+DO33+DO34+DO35+DO36+DO37+DO38+DO39+DO40+DO41)</f>
        <v>39</v>
      </c>
      <c r="DP29" s="172">
        <v>7</v>
      </c>
      <c r="DQ29" s="172">
        <v>1</v>
      </c>
      <c r="DR29" s="173">
        <f t="shared" si="130"/>
        <v>8</v>
      </c>
      <c r="DS29" s="172">
        <v>22</v>
      </c>
      <c r="DT29" s="207">
        <f>DT11-(DT28+DT30+DT31+DT32+DT33+DT34+DT35+DT36+DT37+DT38+DT39+DT40+DT41)</f>
        <v>55</v>
      </c>
      <c r="DU29" s="174">
        <f t="shared" si="131"/>
        <v>124</v>
      </c>
      <c r="DV29" s="172">
        <v>1</v>
      </c>
      <c r="DW29" s="205">
        <f t="shared" ref="DW29:DW41" si="144">DV29</f>
        <v>1</v>
      </c>
      <c r="DX29" s="172">
        <v>2</v>
      </c>
      <c r="DY29" s="172">
        <v>4</v>
      </c>
      <c r="DZ29" s="172">
        <v>1</v>
      </c>
      <c r="EA29" s="172"/>
      <c r="EB29" s="172"/>
      <c r="EC29" s="172">
        <v>1</v>
      </c>
      <c r="ED29" s="173">
        <f t="shared" si="132"/>
        <v>2</v>
      </c>
      <c r="EE29" s="207">
        <f>EE11-(EE28+EE30+EE31+EE32+EE33+EE34+EE35+EE36+EE37+EE38+EE39+EE40+EE41)</f>
        <v>24</v>
      </c>
      <c r="EF29" s="172">
        <v>5</v>
      </c>
      <c r="EG29" s="172"/>
      <c r="EH29" s="172"/>
      <c r="EI29" s="172"/>
      <c r="EJ29" s="172"/>
      <c r="EK29" s="172"/>
      <c r="EL29" s="172"/>
      <c r="EM29" s="172"/>
      <c r="EN29" s="172"/>
      <c r="EO29" s="172">
        <v>1</v>
      </c>
      <c r="EP29" s="173">
        <f t="shared" si="133"/>
        <v>1</v>
      </c>
      <c r="EQ29" s="174">
        <f t="shared" si="134"/>
        <v>38</v>
      </c>
      <c r="ER29" s="172"/>
      <c r="ES29" s="174">
        <f t="shared" si="135"/>
        <v>0</v>
      </c>
      <c r="ET29" s="207">
        <f t="shared" ref="ET29:FI29" si="145">ET11-(ET28+ET30+ET31+ET32+ET33+ET34+ET35+ET36+ET37+ET38+ET39+ET40+ET41)</f>
        <v>9</v>
      </c>
      <c r="EU29" s="207">
        <f t="shared" si="145"/>
        <v>2</v>
      </c>
      <c r="EV29" s="207">
        <f t="shared" si="145"/>
        <v>58</v>
      </c>
      <c r="EW29" s="207">
        <f t="shared" si="145"/>
        <v>31</v>
      </c>
      <c r="EX29" s="207">
        <f t="shared" si="145"/>
        <v>5</v>
      </c>
      <c r="EY29" s="207">
        <f t="shared" si="145"/>
        <v>50</v>
      </c>
      <c r="EZ29" s="207">
        <f t="shared" si="145"/>
        <v>1</v>
      </c>
      <c r="FA29" s="207">
        <f t="shared" si="145"/>
        <v>52</v>
      </c>
      <c r="FB29" s="207">
        <f t="shared" si="145"/>
        <v>1</v>
      </c>
      <c r="FC29" s="207">
        <f t="shared" si="145"/>
        <v>1</v>
      </c>
      <c r="FD29" s="207">
        <f t="shared" si="145"/>
        <v>2</v>
      </c>
      <c r="FE29" s="207">
        <f t="shared" si="145"/>
        <v>24</v>
      </c>
      <c r="FF29" s="207">
        <f t="shared" si="145"/>
        <v>2</v>
      </c>
      <c r="FG29" s="207">
        <f t="shared" si="145"/>
        <v>67</v>
      </c>
      <c r="FH29" s="207">
        <f t="shared" si="145"/>
        <v>4</v>
      </c>
      <c r="FI29" s="207">
        <f t="shared" si="145"/>
        <v>38</v>
      </c>
      <c r="FJ29" s="173">
        <f>SUM(EV29:FI29)</f>
        <v>336</v>
      </c>
      <c r="FK29" s="174">
        <f>ET29+EU29+FJ29</f>
        <v>347</v>
      </c>
      <c r="FL29" s="172"/>
      <c r="FM29" s="172"/>
      <c r="FN29" s="172">
        <v>51</v>
      </c>
      <c r="FO29" s="172"/>
      <c r="FP29" s="172">
        <v>10</v>
      </c>
      <c r="FQ29" s="172">
        <v>1</v>
      </c>
      <c r="FR29" s="172"/>
      <c r="FS29" s="173">
        <f t="shared" si="138"/>
        <v>11</v>
      </c>
      <c r="FT29" s="172"/>
      <c r="FU29" s="172"/>
      <c r="FV29" s="173">
        <f t="shared" si="139"/>
        <v>0</v>
      </c>
      <c r="FW29" s="174">
        <f t="shared" si="140"/>
        <v>62</v>
      </c>
      <c r="FX29" s="172"/>
      <c r="FY29" s="172">
        <v>1</v>
      </c>
      <c r="FZ29" s="172"/>
      <c r="GA29" s="172"/>
      <c r="GB29" s="172">
        <f t="shared" si="141"/>
        <v>0</v>
      </c>
      <c r="GC29" s="172"/>
      <c r="GD29" s="172"/>
      <c r="GE29" s="174">
        <f t="shared" si="142"/>
        <v>1</v>
      </c>
    </row>
    <row r="30" spans="1:187" ht="30" customHeight="1" x14ac:dyDescent="0.4">
      <c r="A30" s="199"/>
      <c r="B30" s="200" t="s">
        <v>292</v>
      </c>
      <c r="C30" s="171">
        <f t="shared" si="104"/>
        <v>1052</v>
      </c>
      <c r="D30" s="172"/>
      <c r="E30" s="172"/>
      <c r="F30" s="173">
        <f t="shared" si="105"/>
        <v>0</v>
      </c>
      <c r="G30" s="172"/>
      <c r="H30" s="172"/>
      <c r="I30" s="172"/>
      <c r="J30" s="172"/>
      <c r="K30" s="172"/>
      <c r="L30" s="172"/>
      <c r="M30" s="174">
        <f t="shared" si="106"/>
        <v>0</v>
      </c>
      <c r="N30" s="172"/>
      <c r="O30" s="172">
        <v>1</v>
      </c>
      <c r="P30" s="173">
        <f t="shared" si="107"/>
        <v>1</v>
      </c>
      <c r="Q30" s="172"/>
      <c r="R30" s="172"/>
      <c r="S30" s="172"/>
      <c r="T30" s="173">
        <f t="shared" si="108"/>
        <v>0</v>
      </c>
      <c r="U30" s="172"/>
      <c r="V30" s="172"/>
      <c r="W30" s="172">
        <v>1</v>
      </c>
      <c r="X30" s="173">
        <f t="shared" si="109"/>
        <v>1</v>
      </c>
      <c r="Y30" s="172"/>
      <c r="Z30" s="172"/>
      <c r="AA30" s="173">
        <f t="shared" si="110"/>
        <v>0</v>
      </c>
      <c r="AB30" s="172"/>
      <c r="AC30" s="172"/>
      <c r="AD30" s="172"/>
      <c r="AE30" s="173">
        <f t="shared" si="111"/>
        <v>0</v>
      </c>
      <c r="AF30" s="172">
        <v>3</v>
      </c>
      <c r="AG30" s="172"/>
      <c r="AH30" s="172"/>
      <c r="AI30" s="172"/>
      <c r="AJ30" s="173">
        <f t="shared" si="112"/>
        <v>0</v>
      </c>
      <c r="AK30" s="172"/>
      <c r="AL30" s="172"/>
      <c r="AM30" s="173">
        <f t="shared" si="113"/>
        <v>0</v>
      </c>
      <c r="AN30" s="172"/>
      <c r="AO30" s="173">
        <f t="shared" si="114"/>
        <v>0</v>
      </c>
      <c r="AP30" s="174">
        <f t="shared" si="115"/>
        <v>5</v>
      </c>
      <c r="AQ30" s="172">
        <v>5</v>
      </c>
      <c r="AR30" s="172"/>
      <c r="AS30" s="172">
        <v>10</v>
      </c>
      <c r="AT30" s="174">
        <f t="shared" si="143"/>
        <v>10</v>
      </c>
      <c r="AU30" s="172">
        <v>15</v>
      </c>
      <c r="AV30" s="172">
        <v>15</v>
      </c>
      <c r="AW30" s="172"/>
      <c r="AX30" s="172">
        <v>21</v>
      </c>
      <c r="AY30" s="172">
        <v>15</v>
      </c>
      <c r="AZ30" s="172"/>
      <c r="BA30" s="172">
        <v>9</v>
      </c>
      <c r="BB30" s="172">
        <v>20</v>
      </c>
      <c r="BC30" s="172">
        <v>1</v>
      </c>
      <c r="BD30" s="173">
        <f t="shared" si="116"/>
        <v>96</v>
      </c>
      <c r="BE30" s="172">
        <v>16</v>
      </c>
      <c r="BF30" s="174">
        <f t="shared" si="117"/>
        <v>127</v>
      </c>
      <c r="BG30" s="172">
        <v>1</v>
      </c>
      <c r="BH30" s="172"/>
      <c r="BI30" s="172"/>
      <c r="BJ30" s="172">
        <v>2</v>
      </c>
      <c r="BK30" s="172">
        <v>5</v>
      </c>
      <c r="BL30" s="172">
        <v>12</v>
      </c>
      <c r="BM30" s="172"/>
      <c r="BN30" s="172"/>
      <c r="BO30" s="172"/>
      <c r="BP30" s="173">
        <f t="shared" si="118"/>
        <v>0</v>
      </c>
      <c r="BQ30" s="174">
        <f t="shared" si="119"/>
        <v>20</v>
      </c>
      <c r="BR30" s="172"/>
      <c r="BS30" s="172"/>
      <c r="BT30" s="172"/>
      <c r="BU30" s="172"/>
      <c r="BV30" s="172"/>
      <c r="BW30" s="172">
        <v>2</v>
      </c>
      <c r="BX30" s="173">
        <f t="shared" si="120"/>
        <v>2</v>
      </c>
      <c r="BY30" s="172"/>
      <c r="BZ30" s="172"/>
      <c r="CA30" s="172"/>
      <c r="CB30" s="172"/>
      <c r="CC30" s="172"/>
      <c r="CD30" s="172"/>
      <c r="CE30" s="173">
        <f t="shared" si="121"/>
        <v>0</v>
      </c>
      <c r="CF30" s="172">
        <v>3</v>
      </c>
      <c r="CG30" s="172"/>
      <c r="CH30" s="172"/>
      <c r="CI30" s="172"/>
      <c r="CJ30" s="172"/>
      <c r="CK30" s="172"/>
      <c r="CL30" s="173">
        <f t="shared" si="122"/>
        <v>0</v>
      </c>
      <c r="CM30" s="172"/>
      <c r="CN30" s="174">
        <f t="shared" si="123"/>
        <v>5</v>
      </c>
      <c r="CO30" s="172"/>
      <c r="CP30" s="172"/>
      <c r="CQ30" s="172"/>
      <c r="CR30" s="173">
        <f t="shared" si="124"/>
        <v>0</v>
      </c>
      <c r="CS30" s="172"/>
      <c r="CT30" s="172"/>
      <c r="CU30" s="172"/>
      <c r="CV30" s="172"/>
      <c r="CW30" s="173">
        <f t="shared" si="125"/>
        <v>0</v>
      </c>
      <c r="CX30" s="172"/>
      <c r="CY30" s="174">
        <f t="shared" si="126"/>
        <v>0</v>
      </c>
      <c r="CZ30" s="207">
        <f>CZ11-(CZ28+CZ29+CZ31+CZ32+CZ33+CZ34+CZ35+CZ36+CZ37+CZ38+CZ39+CZ40+CZ41)</f>
        <v>0</v>
      </c>
      <c r="DA30" s="207">
        <f>DA11-(DA28+DA29+DA31+DA32+DA33+DA34+DA35+DA36+DA37+DA38+DA39+DA40+DA41)</f>
        <v>34</v>
      </c>
      <c r="DB30" s="207">
        <f>DB11-(DB28+DB29+DB31+DB32+DB33+DB34+DB35+DB36+DB37+DB38+DB39+DB40+DB41)</f>
        <v>260</v>
      </c>
      <c r="DC30" s="173">
        <f>SUM(CZ30:DB30)</f>
        <v>294</v>
      </c>
      <c r="DD30" s="207">
        <f t="shared" ref="DD30:DL30" si="146">DD11-(DD28+DD29+DD31+DD32+DD33+DD34+DD35+DD36+DD37+DD38+DD39+DD40+DD41)</f>
        <v>3</v>
      </c>
      <c r="DE30" s="207">
        <f t="shared" si="146"/>
        <v>0</v>
      </c>
      <c r="DF30" s="207">
        <f t="shared" si="146"/>
        <v>192</v>
      </c>
      <c r="DG30" s="207">
        <f t="shared" si="146"/>
        <v>3</v>
      </c>
      <c r="DH30" s="207">
        <f t="shared" si="146"/>
        <v>35</v>
      </c>
      <c r="DI30" s="207">
        <f t="shared" si="146"/>
        <v>84</v>
      </c>
      <c r="DJ30" s="207">
        <f t="shared" si="146"/>
        <v>1</v>
      </c>
      <c r="DK30" s="207">
        <f t="shared" si="146"/>
        <v>96</v>
      </c>
      <c r="DL30" s="207">
        <f t="shared" si="146"/>
        <v>1</v>
      </c>
      <c r="DM30" s="173">
        <f t="shared" si="128"/>
        <v>412</v>
      </c>
      <c r="DN30" s="174">
        <f t="shared" si="129"/>
        <v>709</v>
      </c>
      <c r="DO30" s="172">
        <v>8</v>
      </c>
      <c r="DP30" s="172">
        <v>8</v>
      </c>
      <c r="DQ30" s="172"/>
      <c r="DR30" s="173">
        <f t="shared" si="130"/>
        <v>8</v>
      </c>
      <c r="DS30" s="172">
        <v>4</v>
      </c>
      <c r="DT30" s="172">
        <v>3</v>
      </c>
      <c r="DU30" s="174">
        <f t="shared" si="131"/>
        <v>23</v>
      </c>
      <c r="DV30" s="172"/>
      <c r="DW30" s="205">
        <f t="shared" si="144"/>
        <v>0</v>
      </c>
      <c r="DX30" s="172">
        <v>1</v>
      </c>
      <c r="DY30" s="207">
        <f>DY11-(DY28+DY29+DY31+DY32+DY33+DY34+DY35+DY36+DY37+DY38+DY39+DY40+DY41)</f>
        <v>117</v>
      </c>
      <c r="DZ30" s="172"/>
      <c r="EA30" s="172"/>
      <c r="EB30" s="172"/>
      <c r="EC30" s="172">
        <v>2</v>
      </c>
      <c r="ED30" s="173">
        <f t="shared" si="132"/>
        <v>2</v>
      </c>
      <c r="EE30" s="172"/>
      <c r="EF30" s="172">
        <v>1</v>
      </c>
      <c r="EG30" s="172"/>
      <c r="EH30" s="172"/>
      <c r="EI30" s="172"/>
      <c r="EJ30" s="172"/>
      <c r="EK30" s="172">
        <v>4</v>
      </c>
      <c r="EL30" s="172"/>
      <c r="EM30" s="172"/>
      <c r="EN30" s="172"/>
      <c r="EO30" s="172"/>
      <c r="EP30" s="173">
        <f t="shared" si="133"/>
        <v>4</v>
      </c>
      <c r="EQ30" s="174">
        <f t="shared" si="134"/>
        <v>125</v>
      </c>
      <c r="ER30" s="172">
        <v>1</v>
      </c>
      <c r="ES30" s="174">
        <f t="shared" si="135"/>
        <v>1</v>
      </c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3">
        <f t="shared" si="136"/>
        <v>0</v>
      </c>
      <c r="FK30" s="174">
        <f t="shared" si="137"/>
        <v>0</v>
      </c>
      <c r="FL30" s="172"/>
      <c r="FM30" s="172"/>
      <c r="FN30" s="172">
        <v>34</v>
      </c>
      <c r="FO30" s="172"/>
      <c r="FP30" s="172">
        <v>2</v>
      </c>
      <c r="FQ30" s="172">
        <v>1</v>
      </c>
      <c r="FR30" s="172"/>
      <c r="FS30" s="173">
        <f t="shared" si="138"/>
        <v>3</v>
      </c>
      <c r="FT30" s="172"/>
      <c r="FU30" s="172"/>
      <c r="FV30" s="173">
        <f t="shared" si="139"/>
        <v>0</v>
      </c>
      <c r="FW30" s="174">
        <f t="shared" si="140"/>
        <v>37</v>
      </c>
      <c r="FX30" s="172"/>
      <c r="FY30" s="172"/>
      <c r="FZ30" s="172"/>
      <c r="GA30" s="172"/>
      <c r="GB30" s="172">
        <f t="shared" si="141"/>
        <v>0</v>
      </c>
      <c r="GC30" s="172"/>
      <c r="GD30" s="172"/>
      <c r="GE30" s="174">
        <f t="shared" si="142"/>
        <v>0</v>
      </c>
    </row>
    <row r="31" spans="1:187" ht="30" customHeight="1" x14ac:dyDescent="0.4">
      <c r="A31" s="199"/>
      <c r="B31" s="200" t="s">
        <v>293</v>
      </c>
      <c r="C31" s="171">
        <f t="shared" si="104"/>
        <v>381</v>
      </c>
      <c r="D31" s="172"/>
      <c r="E31" s="172"/>
      <c r="F31" s="173">
        <f t="shared" si="105"/>
        <v>0</v>
      </c>
      <c r="G31" s="172"/>
      <c r="H31" s="172"/>
      <c r="I31" s="172"/>
      <c r="J31" s="172"/>
      <c r="K31" s="172"/>
      <c r="L31" s="172"/>
      <c r="M31" s="174">
        <f t="shared" si="106"/>
        <v>0</v>
      </c>
      <c r="N31" s="172"/>
      <c r="O31" s="172"/>
      <c r="P31" s="173">
        <f t="shared" si="107"/>
        <v>0</v>
      </c>
      <c r="Q31" s="172"/>
      <c r="R31" s="207"/>
      <c r="S31" s="207"/>
      <c r="T31" s="173">
        <f t="shared" si="108"/>
        <v>0</v>
      </c>
      <c r="U31" s="207">
        <v>2</v>
      </c>
      <c r="V31" s="172">
        <v>2</v>
      </c>
      <c r="W31" s="172"/>
      <c r="X31" s="173">
        <f t="shared" si="109"/>
        <v>2</v>
      </c>
      <c r="Y31" s="207">
        <v>1</v>
      </c>
      <c r="Z31" s="207"/>
      <c r="AA31" s="173">
        <f t="shared" si="110"/>
        <v>1</v>
      </c>
      <c r="AB31" s="172"/>
      <c r="AC31" s="172">
        <v>1</v>
      </c>
      <c r="AD31" s="172"/>
      <c r="AE31" s="173">
        <f t="shared" si="111"/>
        <v>1</v>
      </c>
      <c r="AF31" s="207">
        <f>10</f>
        <v>10</v>
      </c>
      <c r="AG31" s="207"/>
      <c r="AH31" s="172"/>
      <c r="AI31" s="172"/>
      <c r="AJ31" s="173">
        <f t="shared" si="112"/>
        <v>0</v>
      </c>
      <c r="AK31" s="172"/>
      <c r="AL31" s="172"/>
      <c r="AM31" s="173">
        <f t="shared" si="113"/>
        <v>0</v>
      </c>
      <c r="AN31" s="172"/>
      <c r="AO31" s="173">
        <f t="shared" si="114"/>
        <v>0</v>
      </c>
      <c r="AP31" s="174">
        <f t="shared" si="115"/>
        <v>16</v>
      </c>
      <c r="AQ31" s="172">
        <v>3</v>
      </c>
      <c r="AR31" s="172"/>
      <c r="AS31" s="172">
        <v>2</v>
      </c>
      <c r="AT31" s="174">
        <f t="shared" si="143"/>
        <v>2</v>
      </c>
      <c r="AU31" s="172">
        <v>1</v>
      </c>
      <c r="AV31" s="172">
        <v>1</v>
      </c>
      <c r="AW31" s="172"/>
      <c r="AX31" s="172">
        <v>2</v>
      </c>
      <c r="AY31" s="172">
        <v>3</v>
      </c>
      <c r="AZ31" s="172"/>
      <c r="BA31" s="172">
        <v>2</v>
      </c>
      <c r="BB31" s="172">
        <v>3</v>
      </c>
      <c r="BC31" s="172">
        <v>1</v>
      </c>
      <c r="BD31" s="173">
        <f t="shared" si="116"/>
        <v>13</v>
      </c>
      <c r="BE31" s="172">
        <v>1</v>
      </c>
      <c r="BF31" s="174">
        <f t="shared" si="117"/>
        <v>19</v>
      </c>
      <c r="BG31" s="172">
        <v>1</v>
      </c>
      <c r="BH31" s="172"/>
      <c r="BI31" s="172">
        <v>1</v>
      </c>
      <c r="BJ31" s="172"/>
      <c r="BK31" s="172"/>
      <c r="BL31" s="172">
        <v>1</v>
      </c>
      <c r="BM31" s="172"/>
      <c r="BN31" s="172"/>
      <c r="BO31" s="172">
        <v>1</v>
      </c>
      <c r="BP31" s="173">
        <f t="shared" si="118"/>
        <v>1</v>
      </c>
      <c r="BQ31" s="174">
        <f t="shared" si="119"/>
        <v>4</v>
      </c>
      <c r="BR31" s="172"/>
      <c r="BS31" s="172">
        <v>1</v>
      </c>
      <c r="BT31" s="172"/>
      <c r="BU31" s="172"/>
      <c r="BV31" s="172"/>
      <c r="BW31" s="172"/>
      <c r="BX31" s="173">
        <f t="shared" si="120"/>
        <v>0</v>
      </c>
      <c r="BY31" s="172"/>
      <c r="BZ31" s="172"/>
      <c r="CA31" s="172"/>
      <c r="CB31" s="172"/>
      <c r="CC31" s="172"/>
      <c r="CD31" s="172"/>
      <c r="CE31" s="173">
        <f t="shared" si="121"/>
        <v>0</v>
      </c>
      <c r="CF31" s="207">
        <f>CF11-(CF28+CF29+CF30+CF32+CF33+CF34+CF35+CF36+CF37+CF38+CF39+CF40+CF41)</f>
        <v>23</v>
      </c>
      <c r="CG31" s="172"/>
      <c r="CH31" s="172"/>
      <c r="CI31" s="172"/>
      <c r="CJ31" s="172"/>
      <c r="CK31" s="172"/>
      <c r="CL31" s="173">
        <f t="shared" si="122"/>
        <v>0</v>
      </c>
      <c r="CM31" s="172"/>
      <c r="CN31" s="174">
        <f t="shared" si="123"/>
        <v>24</v>
      </c>
      <c r="CO31" s="172"/>
      <c r="CP31" s="172"/>
      <c r="CQ31" s="172">
        <v>1</v>
      </c>
      <c r="CR31" s="173">
        <f t="shared" si="124"/>
        <v>1</v>
      </c>
      <c r="CS31" s="172"/>
      <c r="CT31" s="172">
        <v>2</v>
      </c>
      <c r="CU31" s="172"/>
      <c r="CV31" s="172"/>
      <c r="CW31" s="173">
        <f t="shared" si="125"/>
        <v>0</v>
      </c>
      <c r="CX31" s="172"/>
      <c r="CY31" s="174">
        <f t="shared" si="126"/>
        <v>3</v>
      </c>
      <c r="CZ31" s="172"/>
      <c r="DA31" s="172"/>
      <c r="DB31" s="172">
        <v>1</v>
      </c>
      <c r="DC31" s="173">
        <f t="shared" ref="DC31:DC41" si="147">SUM(CZ31:DB31)</f>
        <v>1</v>
      </c>
      <c r="DD31" s="172"/>
      <c r="DE31" s="172"/>
      <c r="DF31" s="172"/>
      <c r="DG31" s="172"/>
      <c r="DH31" s="172">
        <v>1</v>
      </c>
      <c r="DI31" s="172">
        <v>1</v>
      </c>
      <c r="DJ31" s="172"/>
      <c r="DK31" s="172"/>
      <c r="DL31" s="172"/>
      <c r="DM31" s="173">
        <f t="shared" si="128"/>
        <v>2</v>
      </c>
      <c r="DN31" s="174">
        <f t="shared" si="129"/>
        <v>3</v>
      </c>
      <c r="DO31" s="172">
        <v>6</v>
      </c>
      <c r="DP31" s="172">
        <v>3</v>
      </c>
      <c r="DQ31" s="172"/>
      <c r="DR31" s="173">
        <f t="shared" si="130"/>
        <v>3</v>
      </c>
      <c r="DS31" s="207">
        <f>DS11-(DS28+DS29+DS30+DS32+DS33+DS34+DS35+DS36+DS37+DS38+DS39+DS40+DS41)</f>
        <v>18</v>
      </c>
      <c r="DT31" s="172">
        <v>1</v>
      </c>
      <c r="DU31" s="174">
        <f t="shared" si="131"/>
        <v>28</v>
      </c>
      <c r="DV31" s="172"/>
      <c r="DW31" s="205">
        <f t="shared" si="144"/>
        <v>0</v>
      </c>
      <c r="DX31" s="172"/>
      <c r="DY31" s="172">
        <v>2</v>
      </c>
      <c r="DZ31" s="172"/>
      <c r="EA31" s="172"/>
      <c r="EB31" s="172"/>
      <c r="EC31" s="172"/>
      <c r="ED31" s="173">
        <f t="shared" si="132"/>
        <v>0</v>
      </c>
      <c r="EE31" s="172"/>
      <c r="EF31" s="172"/>
      <c r="EG31" s="172"/>
      <c r="EH31" s="172"/>
      <c r="EI31" s="172"/>
      <c r="EJ31" s="172"/>
      <c r="EK31" s="172">
        <v>1</v>
      </c>
      <c r="EL31" s="172"/>
      <c r="EM31" s="172"/>
      <c r="EN31" s="172"/>
      <c r="EO31" s="172"/>
      <c r="EP31" s="173">
        <f t="shared" si="133"/>
        <v>1</v>
      </c>
      <c r="EQ31" s="174">
        <f t="shared" si="134"/>
        <v>3</v>
      </c>
      <c r="ER31" s="207">
        <f>ER11-(ER28+ER29+ER30+ER32+ER33+ER34+ER35+ER36+ER37+ER38+ER39+ER40+ER41)</f>
        <v>79</v>
      </c>
      <c r="ES31" s="174">
        <f t="shared" si="135"/>
        <v>79</v>
      </c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3">
        <f t="shared" si="136"/>
        <v>0</v>
      </c>
      <c r="FK31" s="174">
        <f t="shared" si="137"/>
        <v>0</v>
      </c>
      <c r="FL31" s="172"/>
      <c r="FM31" s="172"/>
      <c r="FN31" s="172">
        <v>13</v>
      </c>
      <c r="FO31" s="172"/>
      <c r="FP31" s="172">
        <v>3</v>
      </c>
      <c r="FQ31" s="172"/>
      <c r="FR31" s="172"/>
      <c r="FS31" s="173">
        <f t="shared" si="138"/>
        <v>3</v>
      </c>
      <c r="FT31" s="172">
        <v>1</v>
      </c>
      <c r="FU31" s="172"/>
      <c r="FV31" s="173">
        <f t="shared" si="139"/>
        <v>1</v>
      </c>
      <c r="FW31" s="174">
        <f t="shared" si="140"/>
        <v>17</v>
      </c>
      <c r="FX31" s="207">
        <f t="shared" ref="FX31:GD31" si="148">FX20-(FX28+FX29+FX30+FX32+FX33+FX34+FX35+FX36+FX37+FX38+FX39+FX40+FX41)</f>
        <v>60</v>
      </c>
      <c r="FY31" s="207">
        <f t="shared" si="148"/>
        <v>47</v>
      </c>
      <c r="FZ31" s="207">
        <f t="shared" si="148"/>
        <v>25</v>
      </c>
      <c r="GA31" s="207">
        <f t="shared" si="148"/>
        <v>29</v>
      </c>
      <c r="GB31" s="207">
        <f t="shared" si="148"/>
        <v>54</v>
      </c>
      <c r="GC31" s="207">
        <f t="shared" si="148"/>
        <v>1</v>
      </c>
      <c r="GD31" s="207">
        <f t="shared" si="148"/>
        <v>23</v>
      </c>
      <c r="GE31" s="174">
        <f t="shared" si="142"/>
        <v>185</v>
      </c>
    </row>
    <row r="32" spans="1:187" ht="30" customHeight="1" x14ac:dyDescent="0.4">
      <c r="A32" s="199"/>
      <c r="B32" s="200" t="s">
        <v>294</v>
      </c>
      <c r="C32" s="171">
        <f t="shared" si="104"/>
        <v>27</v>
      </c>
      <c r="D32" s="172"/>
      <c r="E32" s="172"/>
      <c r="F32" s="173">
        <f t="shared" si="105"/>
        <v>0</v>
      </c>
      <c r="G32" s="172"/>
      <c r="H32" s="172"/>
      <c r="I32" s="172"/>
      <c r="J32" s="172"/>
      <c r="K32" s="172"/>
      <c r="L32" s="172"/>
      <c r="M32" s="174">
        <f t="shared" si="106"/>
        <v>0</v>
      </c>
      <c r="N32" s="172"/>
      <c r="O32" s="172"/>
      <c r="P32" s="173">
        <f t="shared" si="107"/>
        <v>0</v>
      </c>
      <c r="Q32" s="172"/>
      <c r="R32" s="172"/>
      <c r="S32" s="172"/>
      <c r="T32" s="173">
        <f t="shared" si="108"/>
        <v>0</v>
      </c>
      <c r="U32" s="172"/>
      <c r="V32" s="172"/>
      <c r="W32" s="172"/>
      <c r="X32" s="173">
        <f t="shared" si="109"/>
        <v>0</v>
      </c>
      <c r="Y32" s="172"/>
      <c r="Z32" s="172"/>
      <c r="AA32" s="173">
        <f t="shared" si="110"/>
        <v>0</v>
      </c>
      <c r="AB32" s="172"/>
      <c r="AC32" s="172"/>
      <c r="AD32" s="172"/>
      <c r="AE32" s="173">
        <f t="shared" si="111"/>
        <v>0</v>
      </c>
      <c r="AF32" s="172"/>
      <c r="AG32" s="172"/>
      <c r="AH32" s="172"/>
      <c r="AI32" s="172"/>
      <c r="AJ32" s="173">
        <f t="shared" si="112"/>
        <v>0</v>
      </c>
      <c r="AK32" s="172"/>
      <c r="AL32" s="172"/>
      <c r="AM32" s="173">
        <f t="shared" si="113"/>
        <v>0</v>
      </c>
      <c r="AN32" s="172"/>
      <c r="AO32" s="173">
        <f t="shared" si="114"/>
        <v>0</v>
      </c>
      <c r="AP32" s="174">
        <f t="shared" si="115"/>
        <v>0</v>
      </c>
      <c r="AQ32" s="172">
        <v>1</v>
      </c>
      <c r="AR32" s="172"/>
      <c r="AS32" s="172">
        <v>1</v>
      </c>
      <c r="AT32" s="174">
        <f t="shared" si="143"/>
        <v>1</v>
      </c>
      <c r="AU32" s="172"/>
      <c r="AV32" s="172"/>
      <c r="AW32" s="172"/>
      <c r="AX32" s="172"/>
      <c r="AY32" s="172"/>
      <c r="AZ32" s="172"/>
      <c r="BA32" s="172">
        <v>1</v>
      </c>
      <c r="BB32" s="172"/>
      <c r="BC32" s="172"/>
      <c r="BD32" s="173">
        <f t="shared" si="116"/>
        <v>1</v>
      </c>
      <c r="BE32" s="172"/>
      <c r="BF32" s="174">
        <f t="shared" si="117"/>
        <v>3</v>
      </c>
      <c r="BG32" s="172"/>
      <c r="BH32" s="172"/>
      <c r="BI32" s="172"/>
      <c r="BJ32" s="172"/>
      <c r="BK32" s="172"/>
      <c r="BL32" s="172"/>
      <c r="BM32" s="172"/>
      <c r="BN32" s="172"/>
      <c r="BO32" s="172"/>
      <c r="BP32" s="173">
        <f t="shared" si="118"/>
        <v>0</v>
      </c>
      <c r="BQ32" s="174">
        <f t="shared" si="119"/>
        <v>0</v>
      </c>
      <c r="BR32" s="172"/>
      <c r="BS32" s="207">
        <f>BS11-(BS28+BS29+BS30+BS31+BS33+BS34+BS35+BS36+BS37+BS38+BS39+BS40+BS41)</f>
        <v>10</v>
      </c>
      <c r="BT32" s="172"/>
      <c r="BU32" s="172"/>
      <c r="BV32" s="172"/>
      <c r="BW32" s="172"/>
      <c r="BX32" s="173">
        <f t="shared" si="120"/>
        <v>0</v>
      </c>
      <c r="BY32" s="172"/>
      <c r="BZ32" s="172"/>
      <c r="CA32" s="172"/>
      <c r="CB32" s="172"/>
      <c r="CC32" s="172"/>
      <c r="CD32" s="172"/>
      <c r="CE32" s="173">
        <f t="shared" si="121"/>
        <v>0</v>
      </c>
      <c r="CF32" s="172"/>
      <c r="CG32" s="172"/>
      <c r="CH32" s="172"/>
      <c r="CI32" s="172"/>
      <c r="CJ32" s="172"/>
      <c r="CK32" s="172"/>
      <c r="CL32" s="173">
        <f t="shared" si="122"/>
        <v>0</v>
      </c>
      <c r="CM32" s="172"/>
      <c r="CN32" s="174">
        <f t="shared" si="123"/>
        <v>10</v>
      </c>
      <c r="CO32" s="172"/>
      <c r="CP32" s="172">
        <v>1</v>
      </c>
      <c r="CQ32" s="172"/>
      <c r="CR32" s="173">
        <f t="shared" si="124"/>
        <v>1</v>
      </c>
      <c r="CS32" s="172"/>
      <c r="CT32" s="172"/>
      <c r="CU32" s="172"/>
      <c r="CV32" s="172"/>
      <c r="CW32" s="173">
        <f t="shared" si="125"/>
        <v>0</v>
      </c>
      <c r="CX32" s="172"/>
      <c r="CY32" s="174">
        <f t="shared" si="126"/>
        <v>1</v>
      </c>
      <c r="CZ32" s="172"/>
      <c r="DA32" s="172"/>
      <c r="DB32" s="172">
        <v>1</v>
      </c>
      <c r="DC32" s="173">
        <f t="shared" si="147"/>
        <v>1</v>
      </c>
      <c r="DD32" s="172"/>
      <c r="DE32" s="172"/>
      <c r="DF32" s="172">
        <v>1</v>
      </c>
      <c r="DG32" s="172"/>
      <c r="DH32" s="172"/>
      <c r="DI32" s="172"/>
      <c r="DJ32" s="172"/>
      <c r="DK32" s="172"/>
      <c r="DL32" s="172"/>
      <c r="DM32" s="173">
        <f t="shared" si="128"/>
        <v>1</v>
      </c>
      <c r="DN32" s="174">
        <f t="shared" si="129"/>
        <v>2</v>
      </c>
      <c r="DO32" s="172">
        <v>1</v>
      </c>
      <c r="DP32" s="172">
        <v>1</v>
      </c>
      <c r="DQ32" s="172"/>
      <c r="DR32" s="173">
        <f t="shared" si="130"/>
        <v>1</v>
      </c>
      <c r="DS32" s="172">
        <v>1</v>
      </c>
      <c r="DT32" s="172">
        <v>2</v>
      </c>
      <c r="DU32" s="174">
        <f t="shared" si="131"/>
        <v>5</v>
      </c>
      <c r="DV32" s="172"/>
      <c r="DW32" s="205">
        <f t="shared" si="144"/>
        <v>0</v>
      </c>
      <c r="DX32" s="172"/>
      <c r="DY32" s="172"/>
      <c r="DZ32" s="172"/>
      <c r="EA32" s="172"/>
      <c r="EB32" s="172"/>
      <c r="EC32" s="172"/>
      <c r="ED32" s="173">
        <f t="shared" si="132"/>
        <v>0</v>
      </c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3">
        <f t="shared" si="133"/>
        <v>0</v>
      </c>
      <c r="EQ32" s="174">
        <f t="shared" si="134"/>
        <v>0</v>
      </c>
      <c r="ER32" s="172">
        <v>1</v>
      </c>
      <c r="ES32" s="174">
        <f t="shared" si="135"/>
        <v>1</v>
      </c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3">
        <f t="shared" si="136"/>
        <v>0</v>
      </c>
      <c r="FK32" s="174">
        <f t="shared" si="137"/>
        <v>0</v>
      </c>
      <c r="FL32" s="172"/>
      <c r="FM32" s="172"/>
      <c r="FN32" s="172">
        <v>4</v>
      </c>
      <c r="FO32" s="172"/>
      <c r="FP32" s="172">
        <v>1</v>
      </c>
      <c r="FQ32" s="172"/>
      <c r="FR32" s="172"/>
      <c r="FS32" s="173">
        <f t="shared" si="138"/>
        <v>1</v>
      </c>
      <c r="FT32" s="172"/>
      <c r="FU32" s="172"/>
      <c r="FV32" s="173">
        <f t="shared" si="139"/>
        <v>0</v>
      </c>
      <c r="FW32" s="174">
        <f t="shared" si="140"/>
        <v>5</v>
      </c>
      <c r="FX32" s="172"/>
      <c r="FY32" s="172"/>
      <c r="FZ32" s="172"/>
      <c r="GA32" s="172"/>
      <c r="GB32" s="172">
        <f t="shared" si="141"/>
        <v>0</v>
      </c>
      <c r="GC32" s="172"/>
      <c r="GD32" s="172"/>
      <c r="GE32" s="174">
        <f t="shared" si="142"/>
        <v>0</v>
      </c>
    </row>
    <row r="33" spans="1:187" ht="30" customHeight="1" x14ac:dyDescent="0.4">
      <c r="A33" s="199"/>
      <c r="B33" s="201" t="s">
        <v>295</v>
      </c>
      <c r="C33" s="171">
        <f t="shared" si="104"/>
        <v>48</v>
      </c>
      <c r="D33" s="172"/>
      <c r="E33" s="172"/>
      <c r="F33" s="173">
        <f t="shared" si="105"/>
        <v>0</v>
      </c>
      <c r="G33" s="172"/>
      <c r="H33" s="172"/>
      <c r="I33" s="172"/>
      <c r="J33" s="172"/>
      <c r="K33" s="172"/>
      <c r="L33" s="172"/>
      <c r="M33" s="174">
        <f t="shared" si="106"/>
        <v>0</v>
      </c>
      <c r="N33" s="172"/>
      <c r="O33" s="172"/>
      <c r="P33" s="173">
        <f t="shared" si="107"/>
        <v>0</v>
      </c>
      <c r="Q33" s="172"/>
      <c r="R33" s="172"/>
      <c r="S33" s="172"/>
      <c r="T33" s="173">
        <f t="shared" si="108"/>
        <v>0</v>
      </c>
      <c r="U33" s="172"/>
      <c r="V33" s="172"/>
      <c r="W33" s="172"/>
      <c r="X33" s="173">
        <f t="shared" si="109"/>
        <v>0</v>
      </c>
      <c r="Y33" s="172"/>
      <c r="Z33" s="172"/>
      <c r="AA33" s="173">
        <f t="shared" si="110"/>
        <v>0</v>
      </c>
      <c r="AB33" s="172">
        <v>2</v>
      </c>
      <c r="AC33" s="172"/>
      <c r="AD33" s="172">
        <v>1</v>
      </c>
      <c r="AE33" s="173">
        <f t="shared" si="111"/>
        <v>3</v>
      </c>
      <c r="AF33" s="172">
        <v>2</v>
      </c>
      <c r="AG33" s="172"/>
      <c r="AH33" s="172"/>
      <c r="AI33" s="172"/>
      <c r="AJ33" s="173">
        <f t="shared" si="112"/>
        <v>0</v>
      </c>
      <c r="AK33" s="172"/>
      <c r="AL33" s="172"/>
      <c r="AM33" s="173">
        <f t="shared" si="113"/>
        <v>0</v>
      </c>
      <c r="AN33" s="172"/>
      <c r="AO33" s="173">
        <f t="shared" si="114"/>
        <v>0</v>
      </c>
      <c r="AP33" s="174">
        <f t="shared" si="115"/>
        <v>5</v>
      </c>
      <c r="AQ33" s="172"/>
      <c r="AR33" s="172"/>
      <c r="AS33" s="172"/>
      <c r="AT33" s="174">
        <f t="shared" si="143"/>
        <v>0</v>
      </c>
      <c r="AU33" s="172">
        <v>3</v>
      </c>
      <c r="AV33" s="172">
        <v>3</v>
      </c>
      <c r="AW33" s="172"/>
      <c r="AX33" s="172">
        <v>2</v>
      </c>
      <c r="AY33" s="172"/>
      <c r="AZ33" s="172">
        <v>1</v>
      </c>
      <c r="BA33" s="172">
        <v>3</v>
      </c>
      <c r="BB33" s="172">
        <v>1</v>
      </c>
      <c r="BC33" s="172"/>
      <c r="BD33" s="173">
        <f t="shared" si="116"/>
        <v>13</v>
      </c>
      <c r="BE33" s="172"/>
      <c r="BF33" s="174">
        <f t="shared" si="117"/>
        <v>13</v>
      </c>
      <c r="BG33" s="172">
        <v>1</v>
      </c>
      <c r="BH33" s="172"/>
      <c r="BI33" s="172">
        <v>2</v>
      </c>
      <c r="BJ33" s="172">
        <v>2</v>
      </c>
      <c r="BK33" s="172"/>
      <c r="BL33" s="172"/>
      <c r="BM33" s="172"/>
      <c r="BN33" s="172"/>
      <c r="BO33" s="172"/>
      <c r="BP33" s="173">
        <f t="shared" si="118"/>
        <v>0</v>
      </c>
      <c r="BQ33" s="174">
        <f t="shared" si="119"/>
        <v>5</v>
      </c>
      <c r="BR33" s="172"/>
      <c r="BS33" s="172"/>
      <c r="BT33" s="172"/>
      <c r="BU33" s="172"/>
      <c r="BV33" s="172"/>
      <c r="BW33" s="172">
        <v>2</v>
      </c>
      <c r="BX33" s="173">
        <f t="shared" si="120"/>
        <v>2</v>
      </c>
      <c r="BY33" s="172"/>
      <c r="BZ33" s="172"/>
      <c r="CA33" s="172"/>
      <c r="CB33" s="172"/>
      <c r="CC33" s="172"/>
      <c r="CD33" s="172"/>
      <c r="CE33" s="173">
        <f t="shared" si="121"/>
        <v>0</v>
      </c>
      <c r="CF33" s="172">
        <v>1</v>
      </c>
      <c r="CG33" s="172"/>
      <c r="CH33" s="172"/>
      <c r="CI33" s="172"/>
      <c r="CJ33" s="172"/>
      <c r="CK33" s="172"/>
      <c r="CL33" s="173">
        <f t="shared" si="122"/>
        <v>0</v>
      </c>
      <c r="CM33" s="172"/>
      <c r="CN33" s="174">
        <f t="shared" si="123"/>
        <v>3</v>
      </c>
      <c r="CO33" s="172"/>
      <c r="CP33" s="172"/>
      <c r="CQ33" s="172"/>
      <c r="CR33" s="173">
        <f t="shared" si="124"/>
        <v>0</v>
      </c>
      <c r="CS33" s="172"/>
      <c r="CT33" s="172"/>
      <c r="CU33" s="172"/>
      <c r="CV33" s="172"/>
      <c r="CW33" s="173">
        <f t="shared" si="125"/>
        <v>0</v>
      </c>
      <c r="CX33" s="172"/>
      <c r="CY33" s="174">
        <f t="shared" si="126"/>
        <v>0</v>
      </c>
      <c r="CZ33" s="172"/>
      <c r="DA33" s="172"/>
      <c r="DB33" s="172">
        <v>1</v>
      </c>
      <c r="DC33" s="173">
        <f t="shared" si="147"/>
        <v>1</v>
      </c>
      <c r="DD33" s="172"/>
      <c r="DE33" s="172"/>
      <c r="DF33" s="172">
        <v>2</v>
      </c>
      <c r="DG33" s="172"/>
      <c r="DH33" s="172"/>
      <c r="DI33" s="172">
        <v>3</v>
      </c>
      <c r="DJ33" s="172"/>
      <c r="DK33" s="172">
        <v>1</v>
      </c>
      <c r="DL33" s="172"/>
      <c r="DM33" s="173">
        <f t="shared" si="128"/>
        <v>6</v>
      </c>
      <c r="DN33" s="174">
        <f t="shared" si="129"/>
        <v>7</v>
      </c>
      <c r="DO33" s="172"/>
      <c r="DP33" s="172">
        <v>2</v>
      </c>
      <c r="DQ33" s="172"/>
      <c r="DR33" s="173">
        <f t="shared" si="130"/>
        <v>2</v>
      </c>
      <c r="DS33" s="172"/>
      <c r="DT33" s="172">
        <v>1</v>
      </c>
      <c r="DU33" s="174">
        <f t="shared" si="131"/>
        <v>3</v>
      </c>
      <c r="DV33" s="172"/>
      <c r="DW33" s="205">
        <f t="shared" si="144"/>
        <v>0</v>
      </c>
      <c r="DX33" s="172"/>
      <c r="DY33" s="172">
        <v>1</v>
      </c>
      <c r="DZ33" s="172"/>
      <c r="EA33" s="172"/>
      <c r="EB33" s="172"/>
      <c r="EC33" s="172">
        <v>1</v>
      </c>
      <c r="ED33" s="173">
        <f t="shared" si="132"/>
        <v>1</v>
      </c>
      <c r="EE33" s="172"/>
      <c r="EF33" s="172">
        <v>1</v>
      </c>
      <c r="EG33" s="172"/>
      <c r="EH33" s="172"/>
      <c r="EI33" s="172"/>
      <c r="EJ33" s="172"/>
      <c r="EK33" s="172"/>
      <c r="EL33" s="172"/>
      <c r="EM33" s="172"/>
      <c r="EN33" s="172"/>
      <c r="EO33" s="172"/>
      <c r="EP33" s="173">
        <f t="shared" si="133"/>
        <v>0</v>
      </c>
      <c r="EQ33" s="174">
        <f t="shared" si="134"/>
        <v>3</v>
      </c>
      <c r="ER33" s="172"/>
      <c r="ES33" s="174">
        <f t="shared" si="135"/>
        <v>0</v>
      </c>
      <c r="ET33" s="172"/>
      <c r="EU33" s="172"/>
      <c r="EV33" s="172"/>
      <c r="EW33" s="172"/>
      <c r="EX33" s="172"/>
      <c r="EY33" s="172"/>
      <c r="EZ33" s="172"/>
      <c r="FA33" s="172">
        <v>1</v>
      </c>
      <c r="FB33" s="172"/>
      <c r="FC33" s="172"/>
      <c r="FD33" s="172"/>
      <c r="FE33" s="172"/>
      <c r="FF33" s="172"/>
      <c r="FG33" s="172"/>
      <c r="FH33" s="172"/>
      <c r="FI33" s="172"/>
      <c r="FJ33" s="173">
        <f t="shared" si="136"/>
        <v>1</v>
      </c>
      <c r="FK33" s="174">
        <f t="shared" si="137"/>
        <v>1</v>
      </c>
      <c r="FL33" s="172"/>
      <c r="FM33" s="172"/>
      <c r="FN33" s="172">
        <v>7</v>
      </c>
      <c r="FO33" s="172"/>
      <c r="FP33" s="172"/>
      <c r="FQ33" s="172"/>
      <c r="FR33" s="172"/>
      <c r="FS33" s="173">
        <f t="shared" si="138"/>
        <v>0</v>
      </c>
      <c r="FT33" s="172">
        <v>1</v>
      </c>
      <c r="FU33" s="172"/>
      <c r="FV33" s="173">
        <f t="shared" si="139"/>
        <v>1</v>
      </c>
      <c r="FW33" s="174">
        <f t="shared" si="140"/>
        <v>8</v>
      </c>
      <c r="FX33" s="172"/>
      <c r="FY33" s="172"/>
      <c r="FZ33" s="172"/>
      <c r="GA33" s="172"/>
      <c r="GB33" s="172">
        <f t="shared" si="141"/>
        <v>0</v>
      </c>
      <c r="GC33" s="172"/>
      <c r="GD33" s="172"/>
      <c r="GE33" s="174">
        <f t="shared" si="142"/>
        <v>0</v>
      </c>
    </row>
    <row r="34" spans="1:187" ht="30" customHeight="1" x14ac:dyDescent="0.4">
      <c r="A34" s="199"/>
      <c r="B34" s="201" t="s">
        <v>296</v>
      </c>
      <c r="C34" s="171">
        <f t="shared" si="104"/>
        <v>132</v>
      </c>
      <c r="D34" s="172"/>
      <c r="E34" s="172"/>
      <c r="F34" s="173">
        <f t="shared" si="105"/>
        <v>0</v>
      </c>
      <c r="G34" s="172"/>
      <c r="H34" s="172"/>
      <c r="I34" s="172"/>
      <c r="J34" s="172"/>
      <c r="K34" s="172"/>
      <c r="L34" s="172"/>
      <c r="M34" s="174">
        <f t="shared" si="106"/>
        <v>0</v>
      </c>
      <c r="N34" s="207">
        <v>1</v>
      </c>
      <c r="O34" s="207"/>
      <c r="P34" s="173">
        <f t="shared" si="107"/>
        <v>1</v>
      </c>
      <c r="Q34" s="207">
        <v>2</v>
      </c>
      <c r="R34" s="172">
        <v>1</v>
      </c>
      <c r="S34" s="172"/>
      <c r="T34" s="173">
        <f t="shared" si="108"/>
        <v>1</v>
      </c>
      <c r="U34" s="172"/>
      <c r="V34" s="172"/>
      <c r="W34" s="172"/>
      <c r="X34" s="173">
        <f t="shared" si="109"/>
        <v>0</v>
      </c>
      <c r="Y34" s="172"/>
      <c r="Z34" s="172"/>
      <c r="AA34" s="173">
        <f t="shared" si="110"/>
        <v>0</v>
      </c>
      <c r="AB34" s="172">
        <v>3</v>
      </c>
      <c r="AC34" s="172"/>
      <c r="AD34" s="172">
        <v>1</v>
      </c>
      <c r="AE34" s="173">
        <f t="shared" si="111"/>
        <v>4</v>
      </c>
      <c r="AF34" s="172">
        <v>0</v>
      </c>
      <c r="AG34" s="172"/>
      <c r="AH34" s="172"/>
      <c r="AI34" s="172"/>
      <c r="AJ34" s="173">
        <f t="shared" si="112"/>
        <v>0</v>
      </c>
      <c r="AK34" s="172"/>
      <c r="AL34" s="172"/>
      <c r="AM34" s="173">
        <f t="shared" si="113"/>
        <v>0</v>
      </c>
      <c r="AN34" s="172"/>
      <c r="AO34" s="173">
        <f t="shared" si="114"/>
        <v>0</v>
      </c>
      <c r="AP34" s="174">
        <f t="shared" si="115"/>
        <v>8</v>
      </c>
      <c r="AQ34" s="172">
        <v>1</v>
      </c>
      <c r="AR34" s="172"/>
      <c r="AS34" s="172">
        <v>4</v>
      </c>
      <c r="AT34" s="174">
        <f t="shared" si="143"/>
        <v>4</v>
      </c>
      <c r="AU34" s="172">
        <v>1</v>
      </c>
      <c r="AV34" s="172"/>
      <c r="AW34" s="172"/>
      <c r="AX34" s="172">
        <v>2</v>
      </c>
      <c r="AY34" s="172"/>
      <c r="AZ34" s="172"/>
      <c r="BA34" s="172">
        <v>2</v>
      </c>
      <c r="BB34" s="172"/>
      <c r="BC34" s="172"/>
      <c r="BD34" s="173">
        <f t="shared" si="116"/>
        <v>5</v>
      </c>
      <c r="BE34" s="172"/>
      <c r="BF34" s="174">
        <f t="shared" si="117"/>
        <v>10</v>
      </c>
      <c r="BG34" s="172"/>
      <c r="BH34" s="172"/>
      <c r="BI34" s="172">
        <v>2</v>
      </c>
      <c r="BJ34" s="172">
        <v>2</v>
      </c>
      <c r="BK34" s="172"/>
      <c r="BL34" s="172">
        <v>1</v>
      </c>
      <c r="BM34" s="172"/>
      <c r="BN34" s="172">
        <v>1</v>
      </c>
      <c r="BO34" s="172">
        <v>1</v>
      </c>
      <c r="BP34" s="173">
        <f t="shared" si="118"/>
        <v>2</v>
      </c>
      <c r="BQ34" s="174">
        <f t="shared" si="119"/>
        <v>7</v>
      </c>
      <c r="BR34" s="172"/>
      <c r="BS34" s="172">
        <v>2</v>
      </c>
      <c r="BT34" s="207">
        <f>BT11-(BT28+BT29+BT30+BT31+BT32+BT33+BT35+BT36+BT37+BT38+BT39+BT40+BT41)</f>
        <v>0</v>
      </c>
      <c r="BU34" s="207">
        <f>BU11-(BU28+BU29+BU30+BU31+BU32+BU33+BU35+BU36+BU37+BU38+BU39+BU40+BU41)</f>
        <v>13</v>
      </c>
      <c r="BV34" s="207">
        <f>BV11-(BV28+BV29+BV30+BV31+BV32+BV33+BV35+BV36+BV37+BV38+BV39+BV40+BV41)</f>
        <v>4</v>
      </c>
      <c r="BW34" s="207">
        <f>BW11-(BW28+BW29+BW30+BW31+BW32+BW33+BW35+BW36+BW37+BW38+BW39+BW40+BW41)</f>
        <v>13</v>
      </c>
      <c r="BX34" s="173">
        <f t="shared" si="120"/>
        <v>30</v>
      </c>
      <c r="BY34" s="172"/>
      <c r="BZ34" s="207">
        <f>BZ11-(BZ28+BZ29+BZ30+BZ31+BZ32+BZ33+BZ35+BZ36+BZ37+BZ38+BZ39+BZ40+BZ41)</f>
        <v>15</v>
      </c>
      <c r="CA34" s="207">
        <f>CA11-(CA28+CA29+CA30+CA31+CA32+CA33+CA35+CA36+CA37+CA38+CA39+CA40+CA41)</f>
        <v>0</v>
      </c>
      <c r="CB34" s="207">
        <f>CB11-(CB28+CB29+CB30+CB31+CB32+CB33+CB35+CB36+CB37+CB38+CB39+CB40+CB41)</f>
        <v>10</v>
      </c>
      <c r="CC34" s="207">
        <f>CC11-(CC28+CC29+CC30+CC31+CC32+CC33+CC35+CC36+CC37+CC38+CC39+CC40+CC41)</f>
        <v>0</v>
      </c>
      <c r="CD34" s="172"/>
      <c r="CE34" s="173">
        <f t="shared" si="121"/>
        <v>25</v>
      </c>
      <c r="CF34" s="172">
        <v>2</v>
      </c>
      <c r="CG34" s="207">
        <f>CG11-(CG28+CG29+CG30+CG31+CG32+CG33+CG35+CG36+CG37+CG38+CG39+CG40+CG41)</f>
        <v>1</v>
      </c>
      <c r="CH34" s="207">
        <f>CH11-(CH28+CH29+CH30+CH31+CH32+CH33+CH35+CH36+CH37+CH38+CH39+CH40+CH41)</f>
        <v>6</v>
      </c>
      <c r="CI34" s="172"/>
      <c r="CJ34" s="172"/>
      <c r="CK34" s="172"/>
      <c r="CL34" s="173">
        <f t="shared" si="122"/>
        <v>7</v>
      </c>
      <c r="CM34" s="172">
        <v>1</v>
      </c>
      <c r="CN34" s="174">
        <f t="shared" si="123"/>
        <v>67</v>
      </c>
      <c r="CO34" s="172"/>
      <c r="CP34" s="172"/>
      <c r="CQ34" s="172"/>
      <c r="CR34" s="173">
        <f t="shared" si="124"/>
        <v>0</v>
      </c>
      <c r="CS34" s="172"/>
      <c r="CT34" s="172"/>
      <c r="CU34" s="172"/>
      <c r="CV34" s="172"/>
      <c r="CW34" s="173">
        <f t="shared" si="125"/>
        <v>0</v>
      </c>
      <c r="CX34" s="172"/>
      <c r="CY34" s="174">
        <f t="shared" si="126"/>
        <v>0</v>
      </c>
      <c r="CZ34" s="172"/>
      <c r="DA34" s="172"/>
      <c r="DB34" s="172">
        <v>4</v>
      </c>
      <c r="DC34" s="173">
        <f t="shared" si="147"/>
        <v>4</v>
      </c>
      <c r="DD34" s="172"/>
      <c r="DE34" s="172"/>
      <c r="DF34" s="172">
        <v>3</v>
      </c>
      <c r="DG34" s="172"/>
      <c r="DH34" s="172"/>
      <c r="DI34" s="172">
        <v>1</v>
      </c>
      <c r="DJ34" s="172"/>
      <c r="DK34" s="172"/>
      <c r="DL34" s="172"/>
      <c r="DM34" s="173">
        <f t="shared" si="128"/>
        <v>4</v>
      </c>
      <c r="DN34" s="174">
        <f t="shared" si="129"/>
        <v>8</v>
      </c>
      <c r="DO34" s="172">
        <v>1</v>
      </c>
      <c r="DP34" s="172">
        <v>3</v>
      </c>
      <c r="DQ34" s="172"/>
      <c r="DR34" s="173">
        <f t="shared" si="130"/>
        <v>3</v>
      </c>
      <c r="DS34" s="172">
        <v>1</v>
      </c>
      <c r="DT34" s="172">
        <v>1</v>
      </c>
      <c r="DU34" s="174">
        <f t="shared" si="131"/>
        <v>6</v>
      </c>
      <c r="DV34" s="207">
        <f>DV11-(DV28+DV29+DV30+DV31+DV32+DV33+DV35+DV36+DV37+DV38+DV39+DV40+DV41)</f>
        <v>15</v>
      </c>
      <c r="DW34" s="205">
        <f t="shared" si="144"/>
        <v>15</v>
      </c>
      <c r="DX34" s="172"/>
      <c r="DY34" s="172">
        <v>1</v>
      </c>
      <c r="DZ34" s="172"/>
      <c r="EA34" s="172"/>
      <c r="EB34" s="172"/>
      <c r="EC34" s="172"/>
      <c r="ED34" s="173">
        <f t="shared" si="132"/>
        <v>0</v>
      </c>
      <c r="EE34" s="172"/>
      <c r="EF34" s="172">
        <v>1</v>
      </c>
      <c r="EG34" s="172"/>
      <c r="EH34" s="172"/>
      <c r="EI34" s="172"/>
      <c r="EJ34" s="172"/>
      <c r="EK34" s="172">
        <v>1</v>
      </c>
      <c r="EL34" s="172"/>
      <c r="EM34" s="172"/>
      <c r="EN34" s="172"/>
      <c r="EO34" s="172"/>
      <c r="EP34" s="173">
        <f t="shared" si="133"/>
        <v>1</v>
      </c>
      <c r="EQ34" s="174">
        <f t="shared" si="134"/>
        <v>3</v>
      </c>
      <c r="ER34" s="172"/>
      <c r="ES34" s="174">
        <f t="shared" si="135"/>
        <v>0</v>
      </c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3">
        <f t="shared" si="136"/>
        <v>0</v>
      </c>
      <c r="FK34" s="174">
        <f t="shared" si="137"/>
        <v>0</v>
      </c>
      <c r="FL34" s="172">
        <v>1</v>
      </c>
      <c r="FM34" s="172"/>
      <c r="FN34" s="172">
        <v>7</v>
      </c>
      <c r="FO34" s="172"/>
      <c r="FP34" s="172"/>
      <c r="FQ34" s="172"/>
      <c r="FR34" s="172"/>
      <c r="FS34" s="173">
        <f t="shared" si="138"/>
        <v>0</v>
      </c>
      <c r="FT34" s="172"/>
      <c r="FU34" s="172"/>
      <c r="FV34" s="173">
        <f t="shared" si="139"/>
        <v>0</v>
      </c>
      <c r="FW34" s="174">
        <f t="shared" si="140"/>
        <v>8</v>
      </c>
      <c r="FX34" s="172"/>
      <c r="FY34" s="172"/>
      <c r="FZ34" s="172"/>
      <c r="GA34" s="172"/>
      <c r="GB34" s="172">
        <f t="shared" si="141"/>
        <v>0</v>
      </c>
      <c r="GC34" s="172"/>
      <c r="GD34" s="172"/>
      <c r="GE34" s="174">
        <f t="shared" si="142"/>
        <v>0</v>
      </c>
    </row>
    <row r="35" spans="1:187" ht="30" customHeight="1" x14ac:dyDescent="0.4">
      <c r="A35" s="199"/>
      <c r="B35" s="201" t="s">
        <v>297</v>
      </c>
      <c r="C35" s="171">
        <f t="shared" si="104"/>
        <v>413</v>
      </c>
      <c r="D35" s="172"/>
      <c r="E35" s="172"/>
      <c r="F35" s="173">
        <f t="shared" si="105"/>
        <v>0</v>
      </c>
      <c r="G35" s="172"/>
      <c r="H35" s="172"/>
      <c r="I35" s="172"/>
      <c r="J35" s="172"/>
      <c r="K35" s="172"/>
      <c r="L35" s="172"/>
      <c r="M35" s="174">
        <f t="shared" si="106"/>
        <v>0</v>
      </c>
      <c r="N35" s="172">
        <v>1</v>
      </c>
      <c r="O35" s="172"/>
      <c r="P35" s="173">
        <f t="shared" si="107"/>
        <v>1</v>
      </c>
      <c r="Q35" s="172"/>
      <c r="R35" s="207">
        <v>1</v>
      </c>
      <c r="S35" s="207"/>
      <c r="T35" s="173">
        <f t="shared" si="108"/>
        <v>1</v>
      </c>
      <c r="U35" s="172"/>
      <c r="V35" s="207"/>
      <c r="W35" s="207">
        <v>2</v>
      </c>
      <c r="X35" s="173">
        <f t="shared" si="109"/>
        <v>2</v>
      </c>
      <c r="Y35" s="172">
        <v>1</v>
      </c>
      <c r="Z35" s="172"/>
      <c r="AA35" s="173">
        <f t="shared" si="110"/>
        <v>1</v>
      </c>
      <c r="AB35" s="172"/>
      <c r="AC35" s="172"/>
      <c r="AD35" s="172"/>
      <c r="AE35" s="173">
        <f t="shared" si="111"/>
        <v>0</v>
      </c>
      <c r="AF35" s="207">
        <v>4</v>
      </c>
      <c r="AG35" s="172"/>
      <c r="AH35" s="172"/>
      <c r="AI35" s="172"/>
      <c r="AJ35" s="173">
        <f t="shared" si="112"/>
        <v>0</v>
      </c>
      <c r="AK35" s="172"/>
      <c r="AL35" s="172"/>
      <c r="AM35" s="173">
        <f t="shared" si="113"/>
        <v>0</v>
      </c>
      <c r="AN35" s="172"/>
      <c r="AO35" s="173">
        <f t="shared" si="114"/>
        <v>0</v>
      </c>
      <c r="AP35" s="174">
        <f t="shared" si="115"/>
        <v>9</v>
      </c>
      <c r="AQ35" s="172">
        <v>1</v>
      </c>
      <c r="AR35" s="172"/>
      <c r="AS35" s="172"/>
      <c r="AT35" s="174">
        <f t="shared" si="143"/>
        <v>0</v>
      </c>
      <c r="AU35" s="172">
        <v>3</v>
      </c>
      <c r="AV35" s="172"/>
      <c r="AW35" s="172"/>
      <c r="AX35" s="172"/>
      <c r="AY35" s="172"/>
      <c r="AZ35" s="172"/>
      <c r="BA35" s="172"/>
      <c r="BB35" s="172"/>
      <c r="BC35" s="172"/>
      <c r="BD35" s="173">
        <f t="shared" si="116"/>
        <v>3</v>
      </c>
      <c r="BE35" s="172"/>
      <c r="BF35" s="174">
        <f t="shared" si="117"/>
        <v>4</v>
      </c>
      <c r="BG35" s="172"/>
      <c r="BH35" s="172"/>
      <c r="BI35" s="172">
        <v>2</v>
      </c>
      <c r="BJ35" s="172"/>
      <c r="BK35" s="172">
        <v>3</v>
      </c>
      <c r="BL35" s="172">
        <v>4</v>
      </c>
      <c r="BM35" s="172"/>
      <c r="BN35" s="172"/>
      <c r="BO35" s="172"/>
      <c r="BP35" s="173">
        <f t="shared" si="118"/>
        <v>0</v>
      </c>
      <c r="BQ35" s="174">
        <f t="shared" si="119"/>
        <v>9</v>
      </c>
      <c r="BR35" s="207">
        <f>BR11-(BR28+BR29+BR30+BR31+BR32+BR33+BR34+BR36+BR37+BR38+BR39+BR40+BR41)</f>
        <v>12</v>
      </c>
      <c r="BS35" s="172"/>
      <c r="BT35" s="172"/>
      <c r="BU35" s="172"/>
      <c r="BV35" s="172"/>
      <c r="BW35" s="172"/>
      <c r="BX35" s="173">
        <f t="shared" si="120"/>
        <v>0</v>
      </c>
      <c r="BY35" s="172"/>
      <c r="BZ35" s="172"/>
      <c r="CA35" s="172"/>
      <c r="CB35" s="172"/>
      <c r="CC35" s="172"/>
      <c r="CD35" s="172"/>
      <c r="CE35" s="173">
        <f t="shared" si="121"/>
        <v>0</v>
      </c>
      <c r="CF35" s="172"/>
      <c r="CG35" s="172"/>
      <c r="CH35" s="172">
        <v>1</v>
      </c>
      <c r="CI35" s="172"/>
      <c r="CJ35" s="172"/>
      <c r="CK35" s="172"/>
      <c r="CL35" s="173">
        <f t="shared" si="122"/>
        <v>1</v>
      </c>
      <c r="CM35" s="172"/>
      <c r="CN35" s="174">
        <f t="shared" si="123"/>
        <v>13</v>
      </c>
      <c r="CO35" s="172"/>
      <c r="CP35" s="172"/>
      <c r="CQ35" s="172"/>
      <c r="CR35" s="173">
        <f t="shared" si="124"/>
        <v>0</v>
      </c>
      <c r="CS35" s="172">
        <v>1</v>
      </c>
      <c r="CT35" s="172">
        <v>1</v>
      </c>
      <c r="CU35" s="172"/>
      <c r="CV35" s="172"/>
      <c r="CW35" s="173">
        <f t="shared" si="125"/>
        <v>0</v>
      </c>
      <c r="CX35" s="172"/>
      <c r="CY35" s="174">
        <f t="shared" si="126"/>
        <v>2</v>
      </c>
      <c r="CZ35" s="172"/>
      <c r="DA35" s="172">
        <v>1</v>
      </c>
      <c r="DB35" s="172">
        <v>1</v>
      </c>
      <c r="DC35" s="173">
        <f t="shared" si="147"/>
        <v>2</v>
      </c>
      <c r="DD35" s="172"/>
      <c r="DE35" s="172"/>
      <c r="DF35" s="172">
        <v>2</v>
      </c>
      <c r="DG35" s="172"/>
      <c r="DH35" s="172"/>
      <c r="DI35" s="172"/>
      <c r="DJ35" s="172"/>
      <c r="DK35" s="172"/>
      <c r="DL35" s="172"/>
      <c r="DM35" s="173">
        <f t="shared" si="128"/>
        <v>2</v>
      </c>
      <c r="DN35" s="174">
        <f t="shared" si="129"/>
        <v>4</v>
      </c>
      <c r="DO35" s="172"/>
      <c r="DP35" s="172">
        <v>1</v>
      </c>
      <c r="DQ35" s="172"/>
      <c r="DR35" s="173">
        <f t="shared" si="130"/>
        <v>1</v>
      </c>
      <c r="DS35" s="172">
        <v>1</v>
      </c>
      <c r="DT35" s="172">
        <v>2</v>
      </c>
      <c r="DU35" s="174">
        <f t="shared" si="131"/>
        <v>4</v>
      </c>
      <c r="DV35" s="172"/>
      <c r="DW35" s="205">
        <f t="shared" si="144"/>
        <v>0</v>
      </c>
      <c r="DX35" s="207">
        <f>DX11-(DX28+DX29+DX30+DX31+DX32+DX33+DX34+DX36+DX37+DX38+DX39+DX40+DX41)</f>
        <v>22</v>
      </c>
      <c r="DY35" s="172">
        <v>4</v>
      </c>
      <c r="DZ35" s="207">
        <f>DZ11-(DZ28+DZ29+DZ30+DZ31+DZ32+DZ33+DZ34+DZ36+DZ37+DZ38+DZ39+DZ40+DZ41)</f>
        <v>3</v>
      </c>
      <c r="EA35" s="207">
        <f>EA11-(EA28+EA29+EA30+EA31+EA32+EA33+EA34+EA36+EA37+EA38+EA39+EA40+EA41)</f>
        <v>4</v>
      </c>
      <c r="EB35" s="207">
        <f>EB11-(EB28+EB29+EB30+EB31+EB32+EB33+EB34+EB36+EB37+EB38+EB39+EB40+EB41)</f>
        <v>12</v>
      </c>
      <c r="EC35" s="207">
        <f>EC11-(EC28+EC29+EC30+EC31+EC32+EC33+EC34+EC36+EC37+EC38+EC39+EC40+EC41)</f>
        <v>2</v>
      </c>
      <c r="ED35" s="173">
        <f t="shared" si="132"/>
        <v>21</v>
      </c>
      <c r="EE35" s="172"/>
      <c r="EF35" s="207">
        <f t="shared" ref="EF35:EO35" si="149">EF11-(EF28+EF29+EF30+EF31+EF32+EF33+EF34+EF36+EF37+EF38+EF39+EF40+EF41)</f>
        <v>117</v>
      </c>
      <c r="EG35" s="207">
        <f t="shared" si="149"/>
        <v>5</v>
      </c>
      <c r="EH35" s="207">
        <f t="shared" si="149"/>
        <v>4</v>
      </c>
      <c r="EI35" s="207">
        <f t="shared" si="149"/>
        <v>1</v>
      </c>
      <c r="EJ35" s="207">
        <f t="shared" si="149"/>
        <v>2</v>
      </c>
      <c r="EK35" s="207">
        <f t="shared" si="149"/>
        <v>177</v>
      </c>
      <c r="EL35" s="207">
        <f t="shared" si="149"/>
        <v>1</v>
      </c>
      <c r="EM35" s="207">
        <f t="shared" si="149"/>
        <v>5</v>
      </c>
      <c r="EN35" s="207">
        <f t="shared" si="149"/>
        <v>0</v>
      </c>
      <c r="EO35" s="207">
        <f t="shared" si="149"/>
        <v>1</v>
      </c>
      <c r="EP35" s="173">
        <f t="shared" si="133"/>
        <v>196</v>
      </c>
      <c r="EQ35" s="174">
        <f t="shared" si="134"/>
        <v>360</v>
      </c>
      <c r="ER35" s="172">
        <v>1</v>
      </c>
      <c r="ES35" s="174">
        <f t="shared" si="135"/>
        <v>1</v>
      </c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3">
        <f t="shared" si="136"/>
        <v>0</v>
      </c>
      <c r="FK35" s="174">
        <f t="shared" si="137"/>
        <v>0</v>
      </c>
      <c r="FL35" s="172"/>
      <c r="FM35" s="172"/>
      <c r="FN35" s="172">
        <v>1</v>
      </c>
      <c r="FO35" s="172"/>
      <c r="FP35" s="172">
        <v>5</v>
      </c>
      <c r="FQ35" s="172"/>
      <c r="FR35" s="172"/>
      <c r="FS35" s="173">
        <f t="shared" si="138"/>
        <v>5</v>
      </c>
      <c r="FT35" s="172"/>
      <c r="FU35" s="172"/>
      <c r="FV35" s="173">
        <f t="shared" si="139"/>
        <v>0</v>
      </c>
      <c r="FW35" s="174">
        <f t="shared" si="140"/>
        <v>6</v>
      </c>
      <c r="FX35" s="172"/>
      <c r="FY35" s="172"/>
      <c r="FZ35" s="172"/>
      <c r="GA35" s="172"/>
      <c r="GB35" s="172">
        <f t="shared" si="141"/>
        <v>0</v>
      </c>
      <c r="GC35" s="172"/>
      <c r="GD35" s="172">
        <v>1</v>
      </c>
      <c r="GE35" s="174">
        <f t="shared" si="142"/>
        <v>1</v>
      </c>
    </row>
    <row r="36" spans="1:187" ht="30" customHeight="1" x14ac:dyDescent="0.4">
      <c r="A36" s="199"/>
      <c r="B36" s="200" t="s">
        <v>298</v>
      </c>
      <c r="C36" s="171">
        <f t="shared" si="104"/>
        <v>250</v>
      </c>
      <c r="D36" s="172"/>
      <c r="E36" s="172"/>
      <c r="F36" s="173">
        <f t="shared" si="105"/>
        <v>0</v>
      </c>
      <c r="G36" s="172"/>
      <c r="H36" s="172"/>
      <c r="I36" s="172"/>
      <c r="J36" s="172"/>
      <c r="K36" s="172"/>
      <c r="L36" s="172"/>
      <c r="M36" s="174">
        <f t="shared" si="106"/>
        <v>0</v>
      </c>
      <c r="N36" s="207">
        <v>8</v>
      </c>
      <c r="O36" s="207">
        <v>1</v>
      </c>
      <c r="P36" s="173">
        <f t="shared" si="107"/>
        <v>9</v>
      </c>
      <c r="Q36" s="207">
        <v>5</v>
      </c>
      <c r="R36" s="172">
        <v>2</v>
      </c>
      <c r="S36" s="172"/>
      <c r="T36" s="173">
        <f t="shared" si="108"/>
        <v>2</v>
      </c>
      <c r="U36" s="172">
        <v>1</v>
      </c>
      <c r="V36" s="207">
        <f>2+28</f>
        <v>30</v>
      </c>
      <c r="W36" s="207">
        <f>9+12</f>
        <v>21</v>
      </c>
      <c r="X36" s="173">
        <f t="shared" si="109"/>
        <v>51</v>
      </c>
      <c r="Y36" s="207">
        <f>10+2</f>
        <v>12</v>
      </c>
      <c r="Z36" s="207">
        <f>3+2</f>
        <v>5</v>
      </c>
      <c r="AA36" s="173">
        <f t="shared" si="110"/>
        <v>17</v>
      </c>
      <c r="AB36" s="172">
        <v>2</v>
      </c>
      <c r="AC36" s="172">
        <v>1</v>
      </c>
      <c r="AD36" s="172">
        <v>1</v>
      </c>
      <c r="AE36" s="173">
        <f t="shared" si="111"/>
        <v>4</v>
      </c>
      <c r="AF36" s="172">
        <f>22+17</f>
        <v>39</v>
      </c>
      <c r="AG36" s="172">
        <f>4+2</f>
        <v>6</v>
      </c>
      <c r="AH36" s="172"/>
      <c r="AI36" s="172"/>
      <c r="AJ36" s="173">
        <f t="shared" si="112"/>
        <v>0</v>
      </c>
      <c r="AK36" s="172">
        <v>2</v>
      </c>
      <c r="AL36" s="172"/>
      <c r="AM36" s="173">
        <f t="shared" si="113"/>
        <v>2</v>
      </c>
      <c r="AN36" s="172"/>
      <c r="AO36" s="173">
        <f t="shared" si="114"/>
        <v>2</v>
      </c>
      <c r="AP36" s="174">
        <f t="shared" si="115"/>
        <v>136</v>
      </c>
      <c r="AQ36" s="172"/>
      <c r="AR36" s="172"/>
      <c r="AS36" s="172"/>
      <c r="AT36" s="174">
        <f t="shared" si="143"/>
        <v>0</v>
      </c>
      <c r="AU36" s="172"/>
      <c r="AV36" s="172"/>
      <c r="AW36" s="172"/>
      <c r="AX36" s="172"/>
      <c r="AY36" s="172"/>
      <c r="AZ36" s="172"/>
      <c r="BA36" s="172"/>
      <c r="BB36" s="172">
        <v>1</v>
      </c>
      <c r="BC36" s="172"/>
      <c r="BD36" s="173">
        <f t="shared" si="116"/>
        <v>1</v>
      </c>
      <c r="BE36" s="172"/>
      <c r="BF36" s="174">
        <f t="shared" si="117"/>
        <v>1</v>
      </c>
      <c r="BG36" s="172">
        <v>1</v>
      </c>
      <c r="BH36" s="172"/>
      <c r="BI36" s="172"/>
      <c r="BJ36" s="172">
        <v>1</v>
      </c>
      <c r="BK36" s="172"/>
      <c r="BL36" s="172">
        <v>1</v>
      </c>
      <c r="BM36" s="172"/>
      <c r="BN36" s="172"/>
      <c r="BO36" s="172">
        <v>1</v>
      </c>
      <c r="BP36" s="173">
        <f t="shared" si="118"/>
        <v>1</v>
      </c>
      <c r="BQ36" s="174">
        <f t="shared" si="119"/>
        <v>4</v>
      </c>
      <c r="BR36" s="172"/>
      <c r="BS36" s="172"/>
      <c r="BT36" s="172"/>
      <c r="BU36" s="172"/>
      <c r="BV36" s="172"/>
      <c r="BW36" s="172">
        <v>2</v>
      </c>
      <c r="BX36" s="173">
        <f t="shared" si="120"/>
        <v>2</v>
      </c>
      <c r="BY36" s="172"/>
      <c r="BZ36" s="172">
        <v>1</v>
      </c>
      <c r="CA36" s="172"/>
      <c r="CB36" s="172"/>
      <c r="CC36" s="172"/>
      <c r="CD36" s="172"/>
      <c r="CE36" s="173">
        <f t="shared" si="121"/>
        <v>1</v>
      </c>
      <c r="CF36" s="172">
        <v>1</v>
      </c>
      <c r="CG36" s="172"/>
      <c r="CH36" s="172"/>
      <c r="CI36" s="172"/>
      <c r="CJ36" s="172"/>
      <c r="CK36" s="172"/>
      <c r="CL36" s="173">
        <f t="shared" si="122"/>
        <v>0</v>
      </c>
      <c r="CM36" s="172">
        <v>1</v>
      </c>
      <c r="CN36" s="174">
        <f t="shared" si="123"/>
        <v>5</v>
      </c>
      <c r="CO36" s="172"/>
      <c r="CP36" s="172"/>
      <c r="CQ36" s="172"/>
      <c r="CR36" s="173">
        <f t="shared" si="124"/>
        <v>0</v>
      </c>
      <c r="CS36" s="172">
        <v>1</v>
      </c>
      <c r="CT36" s="172"/>
      <c r="CU36" s="172"/>
      <c r="CV36" s="172">
        <v>1</v>
      </c>
      <c r="CW36" s="173">
        <f t="shared" si="125"/>
        <v>1</v>
      </c>
      <c r="CX36" s="172"/>
      <c r="CY36" s="174">
        <f t="shared" si="126"/>
        <v>2</v>
      </c>
      <c r="CZ36" s="172"/>
      <c r="DA36" s="172">
        <v>8</v>
      </c>
      <c r="DB36" s="172">
        <v>24</v>
      </c>
      <c r="DC36" s="173">
        <f t="shared" si="147"/>
        <v>32</v>
      </c>
      <c r="DD36" s="172"/>
      <c r="DE36" s="172"/>
      <c r="DF36" s="172">
        <v>21</v>
      </c>
      <c r="DG36" s="172"/>
      <c r="DH36" s="172">
        <v>2</v>
      </c>
      <c r="DI36" s="172">
        <v>11</v>
      </c>
      <c r="DJ36" s="172"/>
      <c r="DK36" s="172">
        <v>15</v>
      </c>
      <c r="DL36" s="172"/>
      <c r="DM36" s="173">
        <f t="shared" si="128"/>
        <v>49</v>
      </c>
      <c r="DN36" s="174">
        <f t="shared" si="129"/>
        <v>81</v>
      </c>
      <c r="DO36" s="172">
        <v>2</v>
      </c>
      <c r="DP36" s="172">
        <v>2</v>
      </c>
      <c r="DQ36" s="172">
        <v>1</v>
      </c>
      <c r="DR36" s="173">
        <f t="shared" si="130"/>
        <v>3</v>
      </c>
      <c r="DS36" s="172"/>
      <c r="DT36" s="172">
        <v>2</v>
      </c>
      <c r="DU36" s="174">
        <f t="shared" si="131"/>
        <v>7</v>
      </c>
      <c r="DV36" s="172"/>
      <c r="DW36" s="205">
        <f t="shared" si="144"/>
        <v>0</v>
      </c>
      <c r="DX36" s="172">
        <v>1</v>
      </c>
      <c r="DY36" s="172">
        <v>1</v>
      </c>
      <c r="DZ36" s="172"/>
      <c r="EA36" s="172"/>
      <c r="EB36" s="172"/>
      <c r="EC36" s="172"/>
      <c r="ED36" s="173">
        <f t="shared" si="132"/>
        <v>0</v>
      </c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3">
        <f t="shared" si="133"/>
        <v>0</v>
      </c>
      <c r="EQ36" s="174">
        <f t="shared" si="134"/>
        <v>2</v>
      </c>
      <c r="ER36" s="172"/>
      <c r="ES36" s="174">
        <f t="shared" si="135"/>
        <v>0</v>
      </c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3">
        <f t="shared" si="136"/>
        <v>0</v>
      </c>
      <c r="FK36" s="174">
        <f t="shared" si="137"/>
        <v>0</v>
      </c>
      <c r="FL36" s="172"/>
      <c r="FM36" s="172"/>
      <c r="FN36" s="172">
        <v>4</v>
      </c>
      <c r="FO36" s="172"/>
      <c r="FP36" s="172"/>
      <c r="FQ36" s="172">
        <v>1</v>
      </c>
      <c r="FR36" s="172">
        <v>1</v>
      </c>
      <c r="FS36" s="173">
        <f t="shared" si="138"/>
        <v>2</v>
      </c>
      <c r="FT36" s="172"/>
      <c r="FU36" s="172"/>
      <c r="FV36" s="173">
        <f t="shared" si="139"/>
        <v>0</v>
      </c>
      <c r="FW36" s="174">
        <f t="shared" si="140"/>
        <v>6</v>
      </c>
      <c r="FX36" s="172">
        <v>3</v>
      </c>
      <c r="FY36" s="172">
        <v>1</v>
      </c>
      <c r="FZ36" s="172">
        <v>1</v>
      </c>
      <c r="GA36" s="172">
        <v>1</v>
      </c>
      <c r="GB36" s="172">
        <f t="shared" si="141"/>
        <v>2</v>
      </c>
      <c r="GC36" s="172"/>
      <c r="GD36" s="172"/>
      <c r="GE36" s="174">
        <f t="shared" si="142"/>
        <v>6</v>
      </c>
    </row>
    <row r="37" spans="1:187" ht="30" customHeight="1" x14ac:dyDescent="0.4">
      <c r="A37" s="208"/>
      <c r="B37" s="201" t="s">
        <v>299</v>
      </c>
      <c r="C37" s="171">
        <f t="shared" si="104"/>
        <v>202</v>
      </c>
      <c r="D37" s="172"/>
      <c r="E37" s="172"/>
      <c r="F37" s="173">
        <f t="shared" si="105"/>
        <v>0</v>
      </c>
      <c r="G37" s="172"/>
      <c r="H37" s="172"/>
      <c r="I37" s="172"/>
      <c r="J37" s="172"/>
      <c r="K37" s="172"/>
      <c r="L37" s="172"/>
      <c r="M37" s="174">
        <f t="shared" si="106"/>
        <v>0</v>
      </c>
      <c r="N37" s="172"/>
      <c r="O37" s="172">
        <v>1</v>
      </c>
      <c r="P37" s="173">
        <f t="shared" si="107"/>
        <v>1</v>
      </c>
      <c r="Q37" s="172">
        <v>1</v>
      </c>
      <c r="R37" s="207">
        <f>37+12</f>
        <v>49</v>
      </c>
      <c r="S37" s="207">
        <v>1</v>
      </c>
      <c r="T37" s="173">
        <f t="shared" si="108"/>
        <v>50</v>
      </c>
      <c r="U37" s="207">
        <f>11+6</f>
        <v>17</v>
      </c>
      <c r="V37" s="172"/>
      <c r="W37" s="172">
        <v>6</v>
      </c>
      <c r="X37" s="173">
        <f t="shared" si="109"/>
        <v>6</v>
      </c>
      <c r="Y37" s="207">
        <v>4</v>
      </c>
      <c r="Z37" s="207">
        <v>1</v>
      </c>
      <c r="AA37" s="173">
        <f t="shared" si="110"/>
        <v>5</v>
      </c>
      <c r="AB37" s="172"/>
      <c r="AC37" s="172">
        <v>1</v>
      </c>
      <c r="AD37" s="172"/>
      <c r="AE37" s="173">
        <f t="shared" si="111"/>
        <v>1</v>
      </c>
      <c r="AF37" s="207">
        <v>5</v>
      </c>
      <c r="AG37" s="172">
        <v>2</v>
      </c>
      <c r="AH37" s="172">
        <v>1</v>
      </c>
      <c r="AI37" s="172">
        <v>0</v>
      </c>
      <c r="AJ37" s="173">
        <f t="shared" si="112"/>
        <v>1</v>
      </c>
      <c r="AK37" s="172"/>
      <c r="AL37" s="172"/>
      <c r="AM37" s="173">
        <f t="shared" si="113"/>
        <v>0</v>
      </c>
      <c r="AN37" s="172"/>
      <c r="AO37" s="173">
        <f t="shared" si="114"/>
        <v>1</v>
      </c>
      <c r="AP37" s="174">
        <f t="shared" si="115"/>
        <v>89</v>
      </c>
      <c r="AQ37" s="172"/>
      <c r="AR37" s="172"/>
      <c r="AS37" s="172">
        <v>1</v>
      </c>
      <c r="AT37" s="174">
        <f t="shared" si="143"/>
        <v>1</v>
      </c>
      <c r="AU37" s="172"/>
      <c r="AV37" s="172">
        <v>1</v>
      </c>
      <c r="AW37" s="172"/>
      <c r="AX37" s="172"/>
      <c r="AY37" s="172"/>
      <c r="AZ37" s="172"/>
      <c r="BA37" s="172"/>
      <c r="BB37" s="172"/>
      <c r="BC37" s="172"/>
      <c r="BD37" s="173">
        <f t="shared" si="116"/>
        <v>1</v>
      </c>
      <c r="BE37" s="172">
        <v>3</v>
      </c>
      <c r="BF37" s="174">
        <f t="shared" si="117"/>
        <v>5</v>
      </c>
      <c r="BG37" s="172">
        <v>6</v>
      </c>
      <c r="BH37" s="172"/>
      <c r="BI37" s="172">
        <v>1</v>
      </c>
      <c r="BJ37" s="172">
        <v>2</v>
      </c>
      <c r="BK37" s="172"/>
      <c r="BL37" s="172">
        <v>1</v>
      </c>
      <c r="BM37" s="172"/>
      <c r="BN37" s="172"/>
      <c r="BO37" s="172"/>
      <c r="BP37" s="173">
        <f t="shared" si="118"/>
        <v>0</v>
      </c>
      <c r="BQ37" s="174">
        <f t="shared" si="119"/>
        <v>10</v>
      </c>
      <c r="BR37" s="172"/>
      <c r="BS37" s="172"/>
      <c r="BT37" s="172"/>
      <c r="BU37" s="172"/>
      <c r="BV37" s="172"/>
      <c r="BW37" s="172">
        <v>2</v>
      </c>
      <c r="BX37" s="173">
        <f t="shared" si="120"/>
        <v>2</v>
      </c>
      <c r="BY37" s="172"/>
      <c r="BZ37" s="172"/>
      <c r="CA37" s="172"/>
      <c r="CB37" s="172"/>
      <c r="CC37" s="172"/>
      <c r="CD37" s="172"/>
      <c r="CE37" s="173">
        <f t="shared" si="121"/>
        <v>0</v>
      </c>
      <c r="CF37" s="172"/>
      <c r="CG37" s="172"/>
      <c r="CH37" s="172"/>
      <c r="CI37" s="172"/>
      <c r="CJ37" s="172"/>
      <c r="CK37" s="172"/>
      <c r="CL37" s="173">
        <f t="shared" si="122"/>
        <v>0</v>
      </c>
      <c r="CM37" s="172"/>
      <c r="CN37" s="174">
        <f t="shared" si="123"/>
        <v>2</v>
      </c>
      <c r="CO37" s="172"/>
      <c r="CP37" s="172"/>
      <c r="CQ37" s="172">
        <v>1</v>
      </c>
      <c r="CR37" s="173">
        <f t="shared" si="124"/>
        <v>1</v>
      </c>
      <c r="CS37" s="172"/>
      <c r="CT37" s="172"/>
      <c r="CU37" s="172"/>
      <c r="CV37" s="172"/>
      <c r="CW37" s="173">
        <f t="shared" si="125"/>
        <v>0</v>
      </c>
      <c r="CX37" s="172">
        <v>1</v>
      </c>
      <c r="CY37" s="174">
        <f t="shared" si="126"/>
        <v>2</v>
      </c>
      <c r="CZ37" s="172"/>
      <c r="DA37" s="172">
        <v>7</v>
      </c>
      <c r="DB37" s="172">
        <v>9</v>
      </c>
      <c r="DC37" s="173">
        <f t="shared" si="147"/>
        <v>16</v>
      </c>
      <c r="DD37" s="172"/>
      <c r="DE37" s="172"/>
      <c r="DF37" s="172">
        <v>5</v>
      </c>
      <c r="DG37" s="172"/>
      <c r="DH37" s="172">
        <v>2</v>
      </c>
      <c r="DI37" s="172">
        <v>5</v>
      </c>
      <c r="DJ37" s="172"/>
      <c r="DK37" s="172">
        <v>5</v>
      </c>
      <c r="DL37" s="172"/>
      <c r="DM37" s="173">
        <f t="shared" si="128"/>
        <v>17</v>
      </c>
      <c r="DN37" s="174">
        <f t="shared" si="129"/>
        <v>33</v>
      </c>
      <c r="DO37" s="172"/>
      <c r="DP37" s="207">
        <f>DP11-(DP28+DP29+DP30+DP31+DP32+DP33+DP34+DP35+DP36+DP38+DP39+DP40+DP41)</f>
        <v>32</v>
      </c>
      <c r="DQ37" s="207">
        <f>DQ11-(DQ28+DQ29+DQ30+DQ31+DQ32+DQ33+DQ34+DQ35+DQ36+DQ38+DQ39+DQ40+DQ41)</f>
        <v>4</v>
      </c>
      <c r="DR37" s="173">
        <f t="shared" si="130"/>
        <v>36</v>
      </c>
      <c r="DS37" s="172">
        <v>1</v>
      </c>
      <c r="DT37" s="172">
        <v>1</v>
      </c>
      <c r="DU37" s="174">
        <f t="shared" si="131"/>
        <v>38</v>
      </c>
      <c r="DV37" s="172"/>
      <c r="DW37" s="205">
        <f t="shared" si="144"/>
        <v>0</v>
      </c>
      <c r="DX37" s="172"/>
      <c r="DY37" s="172">
        <v>1</v>
      </c>
      <c r="DZ37" s="172"/>
      <c r="EA37" s="172"/>
      <c r="EB37" s="172"/>
      <c r="EC37" s="172"/>
      <c r="ED37" s="173">
        <f t="shared" si="132"/>
        <v>0</v>
      </c>
      <c r="EE37" s="172"/>
      <c r="EF37" s="172">
        <v>2</v>
      </c>
      <c r="EG37" s="172"/>
      <c r="EH37" s="172"/>
      <c r="EI37" s="172"/>
      <c r="EJ37" s="172"/>
      <c r="EK37" s="172">
        <v>1</v>
      </c>
      <c r="EL37" s="172"/>
      <c r="EM37" s="172"/>
      <c r="EN37" s="172"/>
      <c r="EO37" s="172"/>
      <c r="EP37" s="173">
        <f t="shared" si="133"/>
        <v>1</v>
      </c>
      <c r="EQ37" s="174">
        <f t="shared" si="134"/>
        <v>4</v>
      </c>
      <c r="ER37" s="172">
        <v>1</v>
      </c>
      <c r="ES37" s="174">
        <f t="shared" si="135"/>
        <v>1</v>
      </c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>
        <v>1</v>
      </c>
      <c r="FH37" s="172"/>
      <c r="FI37" s="172"/>
      <c r="FJ37" s="173">
        <f t="shared" si="136"/>
        <v>1</v>
      </c>
      <c r="FK37" s="174">
        <f t="shared" si="137"/>
        <v>1</v>
      </c>
      <c r="FL37" s="172">
        <v>1</v>
      </c>
      <c r="FM37" s="172"/>
      <c r="FN37" s="172">
        <v>10</v>
      </c>
      <c r="FO37" s="172"/>
      <c r="FP37" s="172">
        <v>3</v>
      </c>
      <c r="FQ37" s="172"/>
      <c r="FR37" s="172"/>
      <c r="FS37" s="173">
        <f t="shared" si="138"/>
        <v>3</v>
      </c>
      <c r="FT37" s="172">
        <v>1</v>
      </c>
      <c r="FU37" s="172"/>
      <c r="FV37" s="173">
        <f t="shared" si="139"/>
        <v>1</v>
      </c>
      <c r="FW37" s="174">
        <f t="shared" si="140"/>
        <v>15</v>
      </c>
      <c r="FX37" s="172">
        <v>2</v>
      </c>
      <c r="FY37" s="172"/>
      <c r="FZ37" s="172"/>
      <c r="GA37" s="172"/>
      <c r="GB37" s="172">
        <f t="shared" si="141"/>
        <v>0</v>
      </c>
      <c r="GC37" s="172"/>
      <c r="GD37" s="172"/>
      <c r="GE37" s="174">
        <f t="shared" si="142"/>
        <v>2</v>
      </c>
    </row>
    <row r="38" spans="1:187" ht="30" customHeight="1" x14ac:dyDescent="0.4">
      <c r="A38" s="208"/>
      <c r="B38" s="200" t="s">
        <v>300</v>
      </c>
      <c r="C38" s="171">
        <f t="shared" si="104"/>
        <v>50</v>
      </c>
      <c r="D38" s="172"/>
      <c r="E38" s="172"/>
      <c r="F38" s="173">
        <f t="shared" si="105"/>
        <v>0</v>
      </c>
      <c r="G38" s="172"/>
      <c r="H38" s="172"/>
      <c r="I38" s="172"/>
      <c r="J38" s="172"/>
      <c r="K38" s="172"/>
      <c r="L38" s="172"/>
      <c r="M38" s="174">
        <f>F38+G38+H38+I38+J38+K38+L38</f>
        <v>0</v>
      </c>
      <c r="N38" s="207"/>
      <c r="O38" s="207"/>
      <c r="P38" s="173">
        <f t="shared" si="107"/>
        <v>0</v>
      </c>
      <c r="Q38" s="207"/>
      <c r="R38" s="172"/>
      <c r="S38" s="172"/>
      <c r="T38" s="173">
        <f t="shared" si="108"/>
        <v>0</v>
      </c>
      <c r="U38" s="172"/>
      <c r="V38" s="172"/>
      <c r="W38" s="172"/>
      <c r="X38" s="173">
        <f t="shared" si="109"/>
        <v>0</v>
      </c>
      <c r="Y38" s="172"/>
      <c r="Z38" s="172"/>
      <c r="AA38" s="173">
        <f t="shared" si="110"/>
        <v>0</v>
      </c>
      <c r="AB38" s="172"/>
      <c r="AC38" s="172"/>
      <c r="AD38" s="172"/>
      <c r="AE38" s="173">
        <f t="shared" si="111"/>
        <v>0</v>
      </c>
      <c r="AF38" s="172"/>
      <c r="AG38" s="207"/>
      <c r="AH38" s="207"/>
      <c r="AI38" s="207"/>
      <c r="AJ38" s="173">
        <f t="shared" si="112"/>
        <v>0</v>
      </c>
      <c r="AK38" s="207"/>
      <c r="AL38" s="207"/>
      <c r="AM38" s="173">
        <f t="shared" si="113"/>
        <v>0</v>
      </c>
      <c r="AN38" s="207"/>
      <c r="AO38" s="173">
        <f t="shared" si="114"/>
        <v>0</v>
      </c>
      <c r="AP38" s="174">
        <f t="shared" si="115"/>
        <v>0</v>
      </c>
      <c r="AQ38" s="172"/>
      <c r="AR38" s="172"/>
      <c r="AS38" s="172"/>
      <c r="AT38" s="174">
        <f t="shared" si="143"/>
        <v>0</v>
      </c>
      <c r="AU38" s="172">
        <v>1</v>
      </c>
      <c r="AV38" s="172"/>
      <c r="AW38" s="172"/>
      <c r="AX38" s="172"/>
      <c r="AY38" s="172"/>
      <c r="AZ38" s="172"/>
      <c r="BA38" s="172"/>
      <c r="BB38" s="172"/>
      <c r="BC38" s="172"/>
      <c r="BD38" s="173">
        <f t="shared" si="116"/>
        <v>1</v>
      </c>
      <c r="BE38" s="172"/>
      <c r="BF38" s="174">
        <f t="shared" si="117"/>
        <v>1</v>
      </c>
      <c r="BG38" s="172"/>
      <c r="BH38" s="172"/>
      <c r="BI38" s="172"/>
      <c r="BJ38" s="172"/>
      <c r="BK38" s="172"/>
      <c r="BL38" s="172"/>
      <c r="BM38" s="172"/>
      <c r="BN38" s="172">
        <v>1</v>
      </c>
      <c r="BO38" s="172"/>
      <c r="BP38" s="173">
        <f t="shared" si="118"/>
        <v>1</v>
      </c>
      <c r="BQ38" s="174">
        <f t="shared" si="119"/>
        <v>1</v>
      </c>
      <c r="BR38" s="172"/>
      <c r="BS38" s="172"/>
      <c r="BT38" s="172"/>
      <c r="BU38" s="172"/>
      <c r="BV38" s="172"/>
      <c r="BW38" s="172"/>
      <c r="BX38" s="173">
        <f t="shared" si="120"/>
        <v>0</v>
      </c>
      <c r="BY38" s="172"/>
      <c r="BZ38" s="172"/>
      <c r="CA38" s="172"/>
      <c r="CB38" s="172"/>
      <c r="CC38" s="172"/>
      <c r="CD38" s="172">
        <v>1</v>
      </c>
      <c r="CE38" s="173">
        <f t="shared" si="121"/>
        <v>1</v>
      </c>
      <c r="CF38" s="172"/>
      <c r="CG38" s="172"/>
      <c r="CH38" s="172"/>
      <c r="CI38" s="172"/>
      <c r="CJ38" s="172"/>
      <c r="CK38" s="172"/>
      <c r="CL38" s="173">
        <f t="shared" si="122"/>
        <v>0</v>
      </c>
      <c r="CM38" s="172"/>
      <c r="CN38" s="174">
        <f t="shared" si="123"/>
        <v>1</v>
      </c>
      <c r="CO38" s="172"/>
      <c r="CP38" s="172"/>
      <c r="CQ38" s="172"/>
      <c r="CR38" s="173">
        <f t="shared" si="124"/>
        <v>0</v>
      </c>
      <c r="CS38" s="172"/>
      <c r="CT38" s="172"/>
      <c r="CU38" s="172"/>
      <c r="CV38" s="172"/>
      <c r="CW38" s="173">
        <f t="shared" si="125"/>
        <v>0</v>
      </c>
      <c r="CX38" s="172"/>
      <c r="CY38" s="174">
        <f t="shared" si="126"/>
        <v>0</v>
      </c>
      <c r="CZ38" s="172"/>
      <c r="DA38" s="172"/>
      <c r="DB38" s="172"/>
      <c r="DC38" s="173">
        <f t="shared" si="147"/>
        <v>0</v>
      </c>
      <c r="DD38" s="172"/>
      <c r="DE38" s="172"/>
      <c r="DF38" s="172"/>
      <c r="DG38" s="172"/>
      <c r="DH38" s="172"/>
      <c r="DI38" s="172"/>
      <c r="DJ38" s="172"/>
      <c r="DK38" s="172"/>
      <c r="DL38" s="172"/>
      <c r="DM38" s="173">
        <f t="shared" si="128"/>
        <v>0</v>
      </c>
      <c r="DN38" s="174">
        <f t="shared" si="129"/>
        <v>0</v>
      </c>
      <c r="DO38" s="172"/>
      <c r="DP38" s="172"/>
      <c r="DQ38" s="172"/>
      <c r="DR38" s="173">
        <f t="shared" si="130"/>
        <v>0</v>
      </c>
      <c r="DS38" s="172"/>
      <c r="DT38" s="172">
        <v>1</v>
      </c>
      <c r="DU38" s="174">
        <f t="shared" si="131"/>
        <v>1</v>
      </c>
      <c r="DV38" s="172"/>
      <c r="DW38" s="205">
        <f t="shared" si="144"/>
        <v>0</v>
      </c>
      <c r="DX38" s="172"/>
      <c r="DY38" s="172"/>
      <c r="DZ38" s="172"/>
      <c r="EA38" s="172"/>
      <c r="EB38" s="172"/>
      <c r="EC38" s="172"/>
      <c r="ED38" s="173">
        <f t="shared" si="132"/>
        <v>0</v>
      </c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3">
        <f t="shared" si="133"/>
        <v>0</v>
      </c>
      <c r="EQ38" s="174">
        <f t="shared" si="134"/>
        <v>0</v>
      </c>
      <c r="ER38" s="172"/>
      <c r="ES38" s="174">
        <f t="shared" si="135"/>
        <v>0</v>
      </c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3">
        <f t="shared" si="136"/>
        <v>0</v>
      </c>
      <c r="FK38" s="174">
        <f t="shared" si="137"/>
        <v>0</v>
      </c>
      <c r="FL38" s="172">
        <v>3</v>
      </c>
      <c r="FM38" s="172"/>
      <c r="FN38" s="172">
        <v>42</v>
      </c>
      <c r="FO38" s="172"/>
      <c r="FP38" s="172">
        <v>1</v>
      </c>
      <c r="FQ38" s="172"/>
      <c r="FR38" s="172"/>
      <c r="FS38" s="173">
        <f t="shared" si="138"/>
        <v>1</v>
      </c>
      <c r="FT38" s="172"/>
      <c r="FU38" s="172"/>
      <c r="FV38" s="173">
        <f t="shared" si="139"/>
        <v>0</v>
      </c>
      <c r="FW38" s="174">
        <f t="shared" si="140"/>
        <v>46</v>
      </c>
      <c r="FX38" s="172"/>
      <c r="FY38" s="172"/>
      <c r="FZ38" s="172"/>
      <c r="GA38" s="172"/>
      <c r="GB38" s="172">
        <f t="shared" si="141"/>
        <v>0</v>
      </c>
      <c r="GC38" s="172"/>
      <c r="GD38" s="172"/>
      <c r="GE38" s="174">
        <f t="shared" si="142"/>
        <v>0</v>
      </c>
    </row>
    <row r="39" spans="1:187" ht="30" customHeight="1" x14ac:dyDescent="0.4">
      <c r="A39" s="209"/>
      <c r="B39" s="210" t="s">
        <v>301</v>
      </c>
      <c r="C39" s="171">
        <f t="shared" si="104"/>
        <v>527</v>
      </c>
      <c r="D39" s="207">
        <f>D11-(D28+D29+D30+D31+D32+D33+D34+D35+D36+D37+D38+D40+D41)</f>
        <v>1</v>
      </c>
      <c r="E39" s="207">
        <f>E11-(E28+E29+E30+E31+E32+E33+E34+E35+E36+E37+E38+E40+E41)</f>
        <v>57</v>
      </c>
      <c r="F39" s="173">
        <f t="shared" si="105"/>
        <v>58</v>
      </c>
      <c r="G39" s="207">
        <f t="shared" ref="G39:L39" si="150">G11-(G28+G29+G30+G31+G32+G33+G34+G35+G36+G37+G38+G40+G41)</f>
        <v>3</v>
      </c>
      <c r="H39" s="207">
        <f t="shared" si="150"/>
        <v>57</v>
      </c>
      <c r="I39" s="207">
        <f t="shared" si="150"/>
        <v>58</v>
      </c>
      <c r="J39" s="207">
        <f t="shared" si="150"/>
        <v>42</v>
      </c>
      <c r="K39" s="207">
        <f t="shared" si="150"/>
        <v>59</v>
      </c>
      <c r="L39" s="207">
        <f t="shared" si="150"/>
        <v>47</v>
      </c>
      <c r="M39" s="174">
        <f>F39+G39+H39+I39+J39+K39+L39</f>
        <v>324</v>
      </c>
      <c r="N39" s="207"/>
      <c r="O39" s="207"/>
      <c r="P39" s="173">
        <f t="shared" si="107"/>
        <v>0</v>
      </c>
      <c r="Q39" s="207"/>
      <c r="R39" s="207"/>
      <c r="S39" s="207"/>
      <c r="T39" s="173">
        <f t="shared" si="108"/>
        <v>0</v>
      </c>
      <c r="U39" s="207"/>
      <c r="V39" s="207"/>
      <c r="W39" s="207"/>
      <c r="X39" s="173">
        <f t="shared" si="109"/>
        <v>0</v>
      </c>
      <c r="Y39" s="207"/>
      <c r="Z39" s="207">
        <v>1</v>
      </c>
      <c r="AA39" s="173">
        <f t="shared" si="110"/>
        <v>1</v>
      </c>
      <c r="AB39" s="207"/>
      <c r="AC39" s="207">
        <v>1</v>
      </c>
      <c r="AD39" s="207">
        <f>2+1</f>
        <v>3</v>
      </c>
      <c r="AE39" s="173">
        <f t="shared" si="111"/>
        <v>4</v>
      </c>
      <c r="AF39" s="207">
        <v>3</v>
      </c>
      <c r="AG39" s="207"/>
      <c r="AH39" s="207"/>
      <c r="AI39" s="207"/>
      <c r="AJ39" s="173">
        <f t="shared" si="112"/>
        <v>0</v>
      </c>
      <c r="AK39" s="207"/>
      <c r="AL39" s="207"/>
      <c r="AM39" s="173">
        <f t="shared" si="113"/>
        <v>0</v>
      </c>
      <c r="AN39" s="207"/>
      <c r="AO39" s="173">
        <f t="shared" si="114"/>
        <v>0</v>
      </c>
      <c r="AP39" s="174">
        <f t="shared" si="115"/>
        <v>8</v>
      </c>
      <c r="AQ39" s="172">
        <v>1</v>
      </c>
      <c r="AR39" s="172"/>
      <c r="AS39" s="172"/>
      <c r="AT39" s="174">
        <f t="shared" si="143"/>
        <v>0</v>
      </c>
      <c r="AU39" s="172"/>
      <c r="AV39" s="172"/>
      <c r="AW39" s="172"/>
      <c r="AX39" s="172"/>
      <c r="AY39" s="172"/>
      <c r="AZ39" s="172"/>
      <c r="BA39" s="172"/>
      <c r="BB39" s="172">
        <v>1</v>
      </c>
      <c r="BC39" s="172"/>
      <c r="BD39" s="173">
        <f t="shared" si="116"/>
        <v>1</v>
      </c>
      <c r="BE39" s="207">
        <f>BE11-(BE28+BE29+BE30+BE31+BE32+BE33+BE34+BE35+BE36+BE37+BE38+BE40+BE41)</f>
        <v>16</v>
      </c>
      <c r="BF39" s="174">
        <f t="shared" si="117"/>
        <v>18</v>
      </c>
      <c r="BG39" s="207">
        <f t="shared" ref="BG39:BO39" si="151">BG11-(BG28+BG29+BG30+BG31+BG32+BG33+BG34+BG35+BG36+BG37+BG38+BG40+BG41)</f>
        <v>25</v>
      </c>
      <c r="BH39" s="207">
        <f t="shared" si="151"/>
        <v>5</v>
      </c>
      <c r="BI39" s="207">
        <f t="shared" si="151"/>
        <v>18</v>
      </c>
      <c r="BJ39" s="207">
        <f t="shared" si="151"/>
        <v>21</v>
      </c>
      <c r="BK39" s="207">
        <f t="shared" si="151"/>
        <v>4</v>
      </c>
      <c r="BL39" s="207">
        <f t="shared" si="151"/>
        <v>16</v>
      </c>
      <c r="BM39" s="207">
        <f t="shared" si="151"/>
        <v>3</v>
      </c>
      <c r="BN39" s="207">
        <f t="shared" si="151"/>
        <v>33</v>
      </c>
      <c r="BO39" s="207">
        <f t="shared" si="151"/>
        <v>16</v>
      </c>
      <c r="BP39" s="173">
        <f t="shared" si="118"/>
        <v>52</v>
      </c>
      <c r="BQ39" s="174">
        <f t="shared" si="119"/>
        <v>141</v>
      </c>
      <c r="BR39" s="172"/>
      <c r="BS39" s="172"/>
      <c r="BT39" s="172"/>
      <c r="BU39" s="172"/>
      <c r="BV39" s="172"/>
      <c r="BW39" s="172">
        <v>1</v>
      </c>
      <c r="BX39" s="173">
        <f t="shared" si="120"/>
        <v>1</v>
      </c>
      <c r="BY39" s="172"/>
      <c r="BZ39" s="172"/>
      <c r="CA39" s="172"/>
      <c r="CB39" s="172"/>
      <c r="CC39" s="172"/>
      <c r="CD39" s="172"/>
      <c r="CE39" s="173">
        <f t="shared" si="121"/>
        <v>0</v>
      </c>
      <c r="CF39" s="172"/>
      <c r="CG39" s="172"/>
      <c r="CH39" s="172"/>
      <c r="CI39" s="172"/>
      <c r="CJ39" s="172"/>
      <c r="CK39" s="172"/>
      <c r="CL39" s="173">
        <f t="shared" si="122"/>
        <v>0</v>
      </c>
      <c r="CM39" s="172"/>
      <c r="CN39" s="174">
        <f t="shared" si="123"/>
        <v>1</v>
      </c>
      <c r="CO39" s="172">
        <v>2</v>
      </c>
      <c r="CP39" s="172">
        <v>2</v>
      </c>
      <c r="CQ39" s="172"/>
      <c r="CR39" s="173">
        <f t="shared" si="124"/>
        <v>2</v>
      </c>
      <c r="CS39" s="172">
        <v>5</v>
      </c>
      <c r="CT39" s="172">
        <v>1</v>
      </c>
      <c r="CU39" s="172"/>
      <c r="CV39" s="172"/>
      <c r="CW39" s="173">
        <f t="shared" si="125"/>
        <v>0</v>
      </c>
      <c r="CX39" s="172"/>
      <c r="CY39" s="174">
        <f t="shared" si="126"/>
        <v>10</v>
      </c>
      <c r="CZ39" s="172"/>
      <c r="DA39" s="172"/>
      <c r="DB39" s="172"/>
      <c r="DC39" s="173">
        <f t="shared" si="147"/>
        <v>0</v>
      </c>
      <c r="DD39" s="172"/>
      <c r="DE39" s="172"/>
      <c r="DF39" s="172">
        <v>2</v>
      </c>
      <c r="DG39" s="172"/>
      <c r="DH39" s="172"/>
      <c r="DI39" s="172"/>
      <c r="DJ39" s="172"/>
      <c r="DK39" s="172"/>
      <c r="DL39" s="172"/>
      <c r="DM39" s="173">
        <f t="shared" si="128"/>
        <v>2</v>
      </c>
      <c r="DN39" s="174">
        <f t="shared" si="129"/>
        <v>2</v>
      </c>
      <c r="DO39" s="172"/>
      <c r="DP39" s="172">
        <v>1</v>
      </c>
      <c r="DQ39" s="172"/>
      <c r="DR39" s="173">
        <f t="shared" si="130"/>
        <v>1</v>
      </c>
      <c r="DS39" s="172">
        <v>1</v>
      </c>
      <c r="DT39" s="172">
        <v>1</v>
      </c>
      <c r="DU39" s="174">
        <f t="shared" si="131"/>
        <v>3</v>
      </c>
      <c r="DV39" s="172"/>
      <c r="DW39" s="205">
        <f t="shared" si="144"/>
        <v>0</v>
      </c>
      <c r="DX39" s="172">
        <v>1</v>
      </c>
      <c r="DY39" s="172"/>
      <c r="DZ39" s="172"/>
      <c r="EA39" s="172"/>
      <c r="EB39" s="172"/>
      <c r="EC39" s="172"/>
      <c r="ED39" s="173">
        <f t="shared" si="132"/>
        <v>0</v>
      </c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3">
        <f t="shared" si="133"/>
        <v>0</v>
      </c>
      <c r="EQ39" s="174">
        <f t="shared" si="134"/>
        <v>1</v>
      </c>
      <c r="ER39" s="172"/>
      <c r="ES39" s="174">
        <f t="shared" si="135"/>
        <v>0</v>
      </c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3">
        <f t="shared" si="136"/>
        <v>0</v>
      </c>
      <c r="FK39" s="174">
        <f t="shared" si="137"/>
        <v>0</v>
      </c>
      <c r="FL39" s="172"/>
      <c r="FM39" s="172"/>
      <c r="FN39" s="172">
        <v>11</v>
      </c>
      <c r="FO39" s="172"/>
      <c r="FP39" s="172">
        <v>2</v>
      </c>
      <c r="FQ39" s="172">
        <v>1</v>
      </c>
      <c r="FR39" s="172"/>
      <c r="FS39" s="173">
        <f t="shared" si="138"/>
        <v>3</v>
      </c>
      <c r="FT39" s="172"/>
      <c r="FU39" s="172"/>
      <c r="FV39" s="173">
        <f t="shared" si="139"/>
        <v>0</v>
      </c>
      <c r="FW39" s="174">
        <f t="shared" si="140"/>
        <v>14</v>
      </c>
      <c r="FX39" s="172">
        <v>2</v>
      </c>
      <c r="FY39" s="172"/>
      <c r="FZ39" s="172">
        <v>2</v>
      </c>
      <c r="GA39" s="172">
        <v>1</v>
      </c>
      <c r="GB39" s="172">
        <f t="shared" si="141"/>
        <v>3</v>
      </c>
      <c r="GC39" s="172"/>
      <c r="GD39" s="172"/>
      <c r="GE39" s="174">
        <f t="shared" si="142"/>
        <v>5</v>
      </c>
    </row>
    <row r="40" spans="1:187" ht="30" customHeight="1" x14ac:dyDescent="0.4">
      <c r="A40" s="211">
        <v>18</v>
      </c>
      <c r="B40" s="185" t="s">
        <v>302</v>
      </c>
      <c r="C40" s="171">
        <f t="shared" si="104"/>
        <v>765</v>
      </c>
      <c r="D40" s="212"/>
      <c r="E40" s="172"/>
      <c r="F40" s="173">
        <f t="shared" si="105"/>
        <v>0</v>
      </c>
      <c r="G40" s="172"/>
      <c r="H40" s="172"/>
      <c r="I40" s="172"/>
      <c r="J40" s="172"/>
      <c r="K40" s="172"/>
      <c r="L40" s="172"/>
      <c r="M40" s="174">
        <f t="shared" si="106"/>
        <v>0</v>
      </c>
      <c r="N40" s="172"/>
      <c r="O40" s="172"/>
      <c r="P40" s="173">
        <f t="shared" si="107"/>
        <v>0</v>
      </c>
      <c r="Q40" s="172"/>
      <c r="R40" s="213"/>
      <c r="S40" s="172"/>
      <c r="T40" s="173">
        <f t="shared" si="108"/>
        <v>0</v>
      </c>
      <c r="U40" s="172"/>
      <c r="V40" s="172"/>
      <c r="W40" s="172"/>
      <c r="X40" s="173">
        <f t="shared" si="109"/>
        <v>0</v>
      </c>
      <c r="Y40" s="172"/>
      <c r="Z40" s="172"/>
      <c r="AA40" s="173">
        <f t="shared" si="110"/>
        <v>0</v>
      </c>
      <c r="AB40" s="172"/>
      <c r="AC40" s="172"/>
      <c r="AD40" s="172"/>
      <c r="AE40" s="173">
        <f t="shared" si="111"/>
        <v>0</v>
      </c>
      <c r="AF40" s="172">
        <v>1</v>
      </c>
      <c r="AG40" s="172"/>
      <c r="AH40" s="172"/>
      <c r="AI40" s="172"/>
      <c r="AJ40" s="173">
        <f t="shared" si="112"/>
        <v>0</v>
      </c>
      <c r="AK40" s="172"/>
      <c r="AL40" s="172"/>
      <c r="AM40" s="173">
        <f t="shared" si="113"/>
        <v>0</v>
      </c>
      <c r="AN40" s="172"/>
      <c r="AO40" s="173">
        <f t="shared" si="114"/>
        <v>0</v>
      </c>
      <c r="AP40" s="174">
        <f t="shared" si="115"/>
        <v>1</v>
      </c>
      <c r="AQ40" s="172"/>
      <c r="AR40" s="207">
        <f>AR11-(AR28+AR29+AR30+AR31+AR32+AR33+AR34+AR35+AR36+AR37+AR38+AR39+AR41)</f>
        <v>0</v>
      </c>
      <c r="AS40" s="207">
        <f>AS11-(AS28+AS29+AS30+AS31+AS32+AS33+AS34+AS35+AS36+AS37+AS38+AS39+AS41)</f>
        <v>35</v>
      </c>
      <c r="AT40" s="174">
        <f>SUM(AR40:AS40)</f>
        <v>35</v>
      </c>
      <c r="AU40" s="207">
        <f>AU11-(AU28+AU29+AU30+AU31+AU32+AU33+AU34+AU35+AU36+AU37+AU38+AU39+AU41)</f>
        <v>25</v>
      </c>
      <c r="AV40" s="207">
        <f>AV11-(AV28+AV29+AV30+AV31+AV32+AV33+AV34+AV35+AV36+AV37+AV38+AV39+AV41)</f>
        <v>7</v>
      </c>
      <c r="AW40" s="172"/>
      <c r="AX40" s="172"/>
      <c r="AY40" s="172"/>
      <c r="AZ40" s="207">
        <f>AZ11-(AZ28+AZ29+AZ30+AZ31+AZ32+AZ33+AZ34+AZ35+AZ36+AZ37+AZ38+AZ39+AZ41)</f>
        <v>0</v>
      </c>
      <c r="BA40" s="207">
        <f>BA11-(BA28+BA29+BA30+BA31+BA32+BA33+BA34+BA35+BA36+BA37+BA38+BA39+BA41)</f>
        <v>5</v>
      </c>
      <c r="BB40" s="172"/>
      <c r="BC40" s="172">
        <v>3</v>
      </c>
      <c r="BD40" s="173">
        <f>SUM(AU40:BC40)</f>
        <v>40</v>
      </c>
      <c r="BE40" s="172">
        <v>1</v>
      </c>
      <c r="BF40" s="174">
        <f>AQ40+AT40+BD40+BE40</f>
        <v>76</v>
      </c>
      <c r="BG40" s="172">
        <v>16</v>
      </c>
      <c r="BH40" s="172">
        <v>6</v>
      </c>
      <c r="BI40" s="172">
        <v>16</v>
      </c>
      <c r="BJ40" s="172">
        <v>10</v>
      </c>
      <c r="BK40" s="172">
        <v>16</v>
      </c>
      <c r="BL40" s="172">
        <v>24</v>
      </c>
      <c r="BM40" s="172"/>
      <c r="BN40" s="172"/>
      <c r="BO40" s="172">
        <v>13</v>
      </c>
      <c r="BP40" s="173">
        <f t="shared" si="118"/>
        <v>13</v>
      </c>
      <c r="BQ40" s="174">
        <f t="shared" si="119"/>
        <v>101</v>
      </c>
      <c r="BR40" s="172">
        <v>1</v>
      </c>
      <c r="BS40" s="172"/>
      <c r="BT40" s="172"/>
      <c r="BU40" s="172"/>
      <c r="BV40" s="172"/>
      <c r="BW40" s="172"/>
      <c r="BX40" s="173">
        <f t="shared" si="120"/>
        <v>0</v>
      </c>
      <c r="BY40" s="172">
        <v>1</v>
      </c>
      <c r="BZ40" s="172">
        <v>1</v>
      </c>
      <c r="CA40" s="172"/>
      <c r="CB40" s="172"/>
      <c r="CC40" s="172"/>
      <c r="CD40" s="172"/>
      <c r="CE40" s="173">
        <f t="shared" si="121"/>
        <v>1</v>
      </c>
      <c r="CF40" s="172"/>
      <c r="CG40" s="172"/>
      <c r="CH40" s="172"/>
      <c r="CI40" s="172"/>
      <c r="CJ40" s="172"/>
      <c r="CK40" s="172"/>
      <c r="CL40" s="173">
        <f t="shared" si="122"/>
        <v>0</v>
      </c>
      <c r="CM40" s="172">
        <v>1</v>
      </c>
      <c r="CN40" s="174">
        <f t="shared" si="123"/>
        <v>4</v>
      </c>
      <c r="CO40" s="207">
        <f>CO11-(CO28+CO29+CO30+CO31+CO32+CO33+CO34+CO35+CO36+CO37+CO38+CO39+CO41)</f>
        <v>33</v>
      </c>
      <c r="CP40" s="207">
        <f>CP11-(CP28+CP29+CP30+CP31+CP32+CP33+CP34+CP35+CP36+CP37+CP38+CP39+CP41)</f>
        <v>16</v>
      </c>
      <c r="CQ40" s="207">
        <f>CQ11-(CQ28+CQ29+CQ30+CQ31+CQ32+CQ33+CQ34+CQ35+CQ36+CQ37+CQ38+CQ39+CQ41)</f>
        <v>5</v>
      </c>
      <c r="CR40" s="214">
        <f t="shared" si="124"/>
        <v>21</v>
      </c>
      <c r="CS40" s="207">
        <f>CS11-(CS28+CS29+CS30+CS31+CS32+CS33+CS34+CS35+CS36+CS37+CS38+CS39+CS41)</f>
        <v>7</v>
      </c>
      <c r="CT40" s="207">
        <f>CT11-(CT28+CT29+CT30+CT31+CT32+CT33+CT34+CT35+CT36+CT37+CT38+CT39+CT41)</f>
        <v>30</v>
      </c>
      <c r="CU40" s="207">
        <f>CU11-(CU28+CU29+CU30+CU31+CU32+CU33+CU34+CU35+CU36+CU37+CU38+CU39+CU41)</f>
        <v>9</v>
      </c>
      <c r="CV40" s="207">
        <f>CV11-(CV28+CV29+CV30+CV31+CV32+CV33+CV34+CV35+CV36+CV37+CV38+CV39+CV41)</f>
        <v>2</v>
      </c>
      <c r="CW40" s="173">
        <f t="shared" si="125"/>
        <v>11</v>
      </c>
      <c r="CX40" s="207">
        <f>CX11-(CX28+CX29+CX30+CX31+CX32+CX33+CX34+CX35+CX36+CX37+CX38+CX39+CX41)</f>
        <v>17</v>
      </c>
      <c r="CY40" s="174">
        <f t="shared" si="126"/>
        <v>119</v>
      </c>
      <c r="CZ40" s="172"/>
      <c r="DA40" s="172"/>
      <c r="DB40" s="172"/>
      <c r="DC40" s="173">
        <f t="shared" si="147"/>
        <v>0</v>
      </c>
      <c r="DD40" s="172"/>
      <c r="DE40" s="172"/>
      <c r="DF40" s="172"/>
      <c r="DG40" s="172"/>
      <c r="DH40" s="172"/>
      <c r="DI40" s="172"/>
      <c r="DJ40" s="172"/>
      <c r="DK40" s="172"/>
      <c r="DL40" s="172"/>
      <c r="DM40" s="173">
        <f t="shared" si="128"/>
        <v>0</v>
      </c>
      <c r="DN40" s="174">
        <f t="shared" si="129"/>
        <v>0</v>
      </c>
      <c r="DO40" s="172"/>
      <c r="DP40" s="172">
        <v>1</v>
      </c>
      <c r="DQ40" s="172"/>
      <c r="DR40" s="173">
        <f t="shared" si="130"/>
        <v>1</v>
      </c>
      <c r="DS40" s="172"/>
      <c r="DT40" s="172"/>
      <c r="DU40" s="174">
        <f t="shared" si="131"/>
        <v>1</v>
      </c>
      <c r="DV40" s="172">
        <v>1</v>
      </c>
      <c r="DW40" s="205">
        <f t="shared" si="144"/>
        <v>1</v>
      </c>
      <c r="DX40" s="172"/>
      <c r="DY40" s="172"/>
      <c r="DZ40" s="172"/>
      <c r="EA40" s="172"/>
      <c r="EB40" s="172"/>
      <c r="EC40" s="172"/>
      <c r="ED40" s="173">
        <f t="shared" si="132"/>
        <v>0</v>
      </c>
      <c r="EE40" s="172"/>
      <c r="EF40" s="172">
        <v>3</v>
      </c>
      <c r="EG40" s="172"/>
      <c r="EH40" s="172"/>
      <c r="EI40" s="172"/>
      <c r="EJ40" s="172"/>
      <c r="EK40" s="172">
        <v>4</v>
      </c>
      <c r="EL40" s="172"/>
      <c r="EM40" s="172"/>
      <c r="EN40" s="172"/>
      <c r="EO40" s="172"/>
      <c r="EP40" s="173">
        <f t="shared" si="133"/>
        <v>4</v>
      </c>
      <c r="EQ40" s="174">
        <f t="shared" si="134"/>
        <v>7</v>
      </c>
      <c r="ER40" s="172"/>
      <c r="ES40" s="174">
        <f t="shared" si="135"/>
        <v>0</v>
      </c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3">
        <f t="shared" si="136"/>
        <v>0</v>
      </c>
      <c r="FK40" s="174">
        <f t="shared" si="137"/>
        <v>0</v>
      </c>
      <c r="FL40" s="207">
        <f t="shared" ref="FL40:FR40" si="152">FL20-(FL28+FL29+FL30+FL31+FL32+FL33+FL34+FL35+FL36+FL37+FL38+FL39+FL41)</f>
        <v>72</v>
      </c>
      <c r="FM40" s="207">
        <f t="shared" si="152"/>
        <v>46</v>
      </c>
      <c r="FN40" s="207">
        <f t="shared" si="152"/>
        <v>222</v>
      </c>
      <c r="FO40" s="207">
        <f t="shared" si="152"/>
        <v>1</v>
      </c>
      <c r="FP40" s="207">
        <f t="shared" si="152"/>
        <v>20</v>
      </c>
      <c r="FQ40" s="207">
        <f t="shared" si="152"/>
        <v>25</v>
      </c>
      <c r="FR40" s="207">
        <f t="shared" si="152"/>
        <v>44</v>
      </c>
      <c r="FS40" s="173">
        <f t="shared" si="138"/>
        <v>90</v>
      </c>
      <c r="FT40" s="207">
        <f>FT20-(FT28+FT29+FT30+FT31+FT32+FT33+FT34+FT35+FT36+FT37+FT38+FT39+FT41)</f>
        <v>17</v>
      </c>
      <c r="FU40" s="207">
        <f>FU20-(FU28+FU29+FU30+FU31+FU32+FU33+FU34+FU35+FU36+FU37+FU38+FU39+FU41)</f>
        <v>8</v>
      </c>
      <c r="FV40" s="173">
        <f t="shared" si="139"/>
        <v>25</v>
      </c>
      <c r="FW40" s="174">
        <f t="shared" si="140"/>
        <v>455</v>
      </c>
      <c r="FX40" s="172"/>
      <c r="FY40" s="172"/>
      <c r="FZ40" s="172"/>
      <c r="GA40" s="172"/>
      <c r="GB40" s="172">
        <f t="shared" si="141"/>
        <v>0</v>
      </c>
      <c r="GC40" s="172"/>
      <c r="GD40" s="172"/>
      <c r="GE40" s="174">
        <f t="shared" si="142"/>
        <v>0</v>
      </c>
    </row>
    <row r="41" spans="1:187" ht="30" customHeight="1" x14ac:dyDescent="0.4">
      <c r="A41" s="211">
        <v>19</v>
      </c>
      <c r="B41" s="215" t="s">
        <v>303</v>
      </c>
      <c r="C41" s="171">
        <f t="shared" si="104"/>
        <v>70</v>
      </c>
      <c r="D41" s="212"/>
      <c r="E41" s="172"/>
      <c r="F41" s="173">
        <f t="shared" si="105"/>
        <v>0</v>
      </c>
      <c r="G41" s="172"/>
      <c r="H41" s="172"/>
      <c r="I41" s="172"/>
      <c r="J41" s="172"/>
      <c r="K41" s="172"/>
      <c r="L41" s="172"/>
      <c r="M41" s="174">
        <f t="shared" si="106"/>
        <v>0</v>
      </c>
      <c r="N41" s="172"/>
      <c r="O41" s="172"/>
      <c r="P41" s="173">
        <f t="shared" si="107"/>
        <v>0</v>
      </c>
      <c r="Q41" s="172"/>
      <c r="R41" s="172"/>
      <c r="S41" s="172"/>
      <c r="T41" s="173">
        <f t="shared" si="108"/>
        <v>0</v>
      </c>
      <c r="U41" s="172"/>
      <c r="V41" s="172"/>
      <c r="W41" s="172"/>
      <c r="X41" s="173">
        <f t="shared" si="109"/>
        <v>0</v>
      </c>
      <c r="Y41" s="172"/>
      <c r="Z41" s="172"/>
      <c r="AA41" s="173">
        <f t="shared" si="110"/>
        <v>0</v>
      </c>
      <c r="AB41" s="172"/>
      <c r="AC41" s="172"/>
      <c r="AD41" s="172"/>
      <c r="AE41" s="173">
        <f t="shared" si="111"/>
        <v>0</v>
      </c>
      <c r="AF41" s="172"/>
      <c r="AG41" s="172"/>
      <c r="AH41" s="172"/>
      <c r="AI41" s="172"/>
      <c r="AJ41" s="173">
        <f t="shared" si="112"/>
        <v>0</v>
      </c>
      <c r="AK41" s="172"/>
      <c r="AL41" s="172"/>
      <c r="AM41" s="173">
        <f t="shared" si="113"/>
        <v>0</v>
      </c>
      <c r="AN41" s="172"/>
      <c r="AO41" s="173">
        <f t="shared" si="114"/>
        <v>0</v>
      </c>
      <c r="AP41" s="174">
        <f t="shared" si="115"/>
        <v>0</v>
      </c>
      <c r="AQ41" s="172"/>
      <c r="AR41" s="172"/>
      <c r="AS41" s="172"/>
      <c r="AT41" s="174">
        <f>SUM(AR41:AS41)</f>
        <v>0</v>
      </c>
      <c r="AU41" s="172">
        <v>11</v>
      </c>
      <c r="AV41" s="172">
        <v>12</v>
      </c>
      <c r="AW41" s="207">
        <f>AW11-(AW28+AW29+AW30+AW31+AW32+AW33+AW34+AW35+AW36+AW37+AW38+AW39+AW40)</f>
        <v>1</v>
      </c>
      <c r="AX41" s="207">
        <f>AX11-(AX28+AX29+AX30+AX31+AX32+AX33+AX34+AX35+AX36+AX37+AX38+AX39+AX40)</f>
        <v>9</v>
      </c>
      <c r="AY41" s="172">
        <v>7</v>
      </c>
      <c r="AZ41" s="172"/>
      <c r="BA41" s="172"/>
      <c r="BB41" s="172">
        <v>2</v>
      </c>
      <c r="BC41" s="172">
        <v>2</v>
      </c>
      <c r="BD41" s="173">
        <f t="shared" si="116"/>
        <v>44</v>
      </c>
      <c r="BE41" s="172"/>
      <c r="BF41" s="173">
        <f t="shared" si="117"/>
        <v>44</v>
      </c>
      <c r="BG41" s="172">
        <v>2</v>
      </c>
      <c r="BH41" s="172"/>
      <c r="BI41" s="172">
        <v>2</v>
      </c>
      <c r="BJ41" s="172"/>
      <c r="BK41" s="172"/>
      <c r="BL41" s="172"/>
      <c r="BM41" s="172"/>
      <c r="BN41" s="172">
        <v>1</v>
      </c>
      <c r="BO41" s="172"/>
      <c r="BP41" s="173">
        <f t="shared" si="118"/>
        <v>1</v>
      </c>
      <c r="BQ41" s="174">
        <f t="shared" si="119"/>
        <v>5</v>
      </c>
      <c r="BR41" s="172"/>
      <c r="BS41" s="172"/>
      <c r="BT41" s="172"/>
      <c r="BU41" s="172"/>
      <c r="BV41" s="172"/>
      <c r="BW41" s="172"/>
      <c r="BX41" s="173">
        <f t="shared" si="120"/>
        <v>0</v>
      </c>
      <c r="BY41" s="172"/>
      <c r="BZ41" s="172">
        <v>1</v>
      </c>
      <c r="CA41" s="172"/>
      <c r="CB41" s="172"/>
      <c r="CC41" s="172"/>
      <c r="CD41" s="172"/>
      <c r="CE41" s="173">
        <f t="shared" si="121"/>
        <v>1</v>
      </c>
      <c r="CF41" s="172"/>
      <c r="CG41" s="172"/>
      <c r="CH41" s="172">
        <v>1</v>
      </c>
      <c r="CI41" s="172"/>
      <c r="CJ41" s="172"/>
      <c r="CK41" s="172"/>
      <c r="CL41" s="173">
        <f t="shared" si="122"/>
        <v>1</v>
      </c>
      <c r="CM41" s="172"/>
      <c r="CN41" s="173">
        <f t="shared" si="123"/>
        <v>2</v>
      </c>
      <c r="CO41" s="172">
        <v>2</v>
      </c>
      <c r="CP41" s="172">
        <v>1</v>
      </c>
      <c r="CQ41" s="172"/>
      <c r="CR41" s="173">
        <f t="shared" si="124"/>
        <v>1</v>
      </c>
      <c r="CS41" s="172"/>
      <c r="CT41" s="172">
        <v>3</v>
      </c>
      <c r="CU41" s="172"/>
      <c r="CV41" s="172"/>
      <c r="CW41" s="173">
        <f t="shared" si="125"/>
        <v>0</v>
      </c>
      <c r="CX41" s="172"/>
      <c r="CY41" s="173">
        <f t="shared" si="126"/>
        <v>6</v>
      </c>
      <c r="CZ41" s="172"/>
      <c r="DA41" s="172"/>
      <c r="DB41" s="172">
        <v>2</v>
      </c>
      <c r="DC41" s="173">
        <f t="shared" si="147"/>
        <v>2</v>
      </c>
      <c r="DD41" s="172"/>
      <c r="DE41" s="172"/>
      <c r="DF41" s="172">
        <v>1</v>
      </c>
      <c r="DG41" s="172"/>
      <c r="DH41" s="172">
        <v>1</v>
      </c>
      <c r="DI41" s="172"/>
      <c r="DJ41" s="172"/>
      <c r="DK41" s="172"/>
      <c r="DL41" s="172"/>
      <c r="DM41" s="173">
        <f t="shared" si="128"/>
        <v>2</v>
      </c>
      <c r="DN41" s="174">
        <f t="shared" si="129"/>
        <v>4</v>
      </c>
      <c r="DO41" s="172"/>
      <c r="DP41" s="172"/>
      <c r="DQ41" s="172"/>
      <c r="DR41" s="173">
        <f t="shared" si="130"/>
        <v>0</v>
      </c>
      <c r="DS41" s="172"/>
      <c r="DT41" s="172">
        <v>3</v>
      </c>
      <c r="DU41" s="174">
        <f t="shared" si="131"/>
        <v>3</v>
      </c>
      <c r="DV41" s="172"/>
      <c r="DW41" s="205">
        <f t="shared" si="144"/>
        <v>0</v>
      </c>
      <c r="DX41" s="172"/>
      <c r="DY41" s="172"/>
      <c r="DZ41" s="172"/>
      <c r="EA41" s="172"/>
      <c r="EB41" s="172"/>
      <c r="EC41" s="172"/>
      <c r="ED41" s="173">
        <f t="shared" si="132"/>
        <v>0</v>
      </c>
      <c r="EE41" s="172"/>
      <c r="EF41" s="172">
        <v>1</v>
      </c>
      <c r="EG41" s="172"/>
      <c r="EH41" s="172"/>
      <c r="EI41" s="172"/>
      <c r="EJ41" s="172"/>
      <c r="EK41" s="172"/>
      <c r="EL41" s="172"/>
      <c r="EM41" s="172"/>
      <c r="EN41" s="172"/>
      <c r="EO41" s="172"/>
      <c r="EP41" s="173">
        <f t="shared" si="133"/>
        <v>0</v>
      </c>
      <c r="EQ41" s="173">
        <f t="shared" si="134"/>
        <v>1</v>
      </c>
      <c r="ER41" s="172">
        <v>1</v>
      </c>
      <c r="ES41" s="173">
        <f t="shared" si="135"/>
        <v>1</v>
      </c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>
        <v>1</v>
      </c>
      <c r="FF41" s="172"/>
      <c r="FG41" s="172"/>
      <c r="FH41" s="172"/>
      <c r="FI41" s="172"/>
      <c r="FJ41" s="173">
        <f t="shared" si="136"/>
        <v>1</v>
      </c>
      <c r="FK41" s="174">
        <f t="shared" si="137"/>
        <v>1</v>
      </c>
      <c r="FL41" s="172"/>
      <c r="FM41" s="172"/>
      <c r="FN41" s="172">
        <v>2</v>
      </c>
      <c r="FO41" s="172"/>
      <c r="FP41" s="172">
        <v>1</v>
      </c>
      <c r="FQ41" s="172"/>
      <c r="FR41" s="172"/>
      <c r="FS41" s="173">
        <f t="shared" si="138"/>
        <v>1</v>
      </c>
      <c r="FT41" s="172"/>
      <c r="FU41" s="172"/>
      <c r="FV41" s="173">
        <f t="shared" si="139"/>
        <v>0</v>
      </c>
      <c r="FW41" s="174">
        <f t="shared" si="140"/>
        <v>3</v>
      </c>
      <c r="FX41" s="172"/>
      <c r="FY41" s="172"/>
      <c r="FZ41" s="172"/>
      <c r="GA41" s="172"/>
      <c r="GB41" s="172">
        <f t="shared" si="141"/>
        <v>0</v>
      </c>
      <c r="GC41" s="172"/>
      <c r="GD41" s="172"/>
      <c r="GE41" s="174">
        <f t="shared" si="142"/>
        <v>0</v>
      </c>
    </row>
    <row r="42" spans="1:187" ht="30" customHeight="1" x14ac:dyDescent="0.4">
      <c r="A42" s="211">
        <v>20</v>
      </c>
      <c r="B42" s="216" t="s">
        <v>304</v>
      </c>
      <c r="C42" s="171">
        <f t="shared" ref="C42:BN42" si="153">C28+C29+C30+C31+C32+C33+C34+C35+C36+C37+C38+C39+C40+C41</f>
        <v>5334</v>
      </c>
      <c r="D42" s="172">
        <f t="shared" si="153"/>
        <v>1</v>
      </c>
      <c r="E42" s="172">
        <f t="shared" si="153"/>
        <v>57</v>
      </c>
      <c r="F42" s="173">
        <f t="shared" si="153"/>
        <v>58</v>
      </c>
      <c r="G42" s="172">
        <f t="shared" si="153"/>
        <v>3</v>
      </c>
      <c r="H42" s="172">
        <f t="shared" si="153"/>
        <v>57</v>
      </c>
      <c r="I42" s="172">
        <f t="shared" si="153"/>
        <v>58</v>
      </c>
      <c r="J42" s="172">
        <f t="shared" si="153"/>
        <v>42</v>
      </c>
      <c r="K42" s="172">
        <f t="shared" si="153"/>
        <v>59</v>
      </c>
      <c r="L42" s="172">
        <f t="shared" si="153"/>
        <v>47</v>
      </c>
      <c r="M42" s="173">
        <f t="shared" si="153"/>
        <v>324</v>
      </c>
      <c r="N42" s="172">
        <f>N28+N29+N30+N31+N32+N33+N34+N35+N36+N37+N38+N39+N40+N41</f>
        <v>59</v>
      </c>
      <c r="O42" s="172">
        <f t="shared" si="153"/>
        <v>12</v>
      </c>
      <c r="P42" s="173">
        <f t="shared" si="153"/>
        <v>71</v>
      </c>
      <c r="Q42" s="172">
        <f t="shared" si="153"/>
        <v>91</v>
      </c>
      <c r="R42" s="172">
        <f t="shared" si="153"/>
        <v>55</v>
      </c>
      <c r="S42" s="172">
        <f t="shared" si="153"/>
        <v>1</v>
      </c>
      <c r="T42" s="173">
        <f t="shared" si="153"/>
        <v>56</v>
      </c>
      <c r="U42" s="172">
        <f t="shared" si="153"/>
        <v>22</v>
      </c>
      <c r="V42" s="172">
        <f t="shared" si="153"/>
        <v>32</v>
      </c>
      <c r="W42" s="172">
        <f t="shared" si="153"/>
        <v>33</v>
      </c>
      <c r="X42" s="173">
        <f t="shared" si="153"/>
        <v>65</v>
      </c>
      <c r="Y42" s="172">
        <f t="shared" si="153"/>
        <v>21</v>
      </c>
      <c r="Z42" s="172">
        <f t="shared" si="153"/>
        <v>7</v>
      </c>
      <c r="AA42" s="173">
        <f t="shared" si="153"/>
        <v>28</v>
      </c>
      <c r="AB42" s="172">
        <f t="shared" si="153"/>
        <v>7</v>
      </c>
      <c r="AC42" s="172">
        <f t="shared" si="153"/>
        <v>13</v>
      </c>
      <c r="AD42" s="172">
        <f t="shared" si="153"/>
        <v>10</v>
      </c>
      <c r="AE42" s="173">
        <f t="shared" si="153"/>
        <v>30</v>
      </c>
      <c r="AF42" s="172">
        <f t="shared" si="153"/>
        <v>77</v>
      </c>
      <c r="AG42" s="172">
        <f t="shared" si="153"/>
        <v>11</v>
      </c>
      <c r="AH42" s="172">
        <f t="shared" si="153"/>
        <v>6</v>
      </c>
      <c r="AI42" s="172">
        <f>AI28+AI29+AI30+AI31+AI32+AI33+AI34+AI35+AI36+AI37+AI38+AI39+AI40+AI41</f>
        <v>8</v>
      </c>
      <c r="AJ42" s="173">
        <f t="shared" si="112"/>
        <v>14</v>
      </c>
      <c r="AK42" s="172">
        <f t="shared" si="153"/>
        <v>11</v>
      </c>
      <c r="AL42" s="172">
        <f>AL28+AL29+AL30+AL31+AL32+AL33+AL34+AL35+AL36+AL37+AL38+AL39+AL40+AL41</f>
        <v>12</v>
      </c>
      <c r="AM42" s="173">
        <f t="shared" si="113"/>
        <v>23</v>
      </c>
      <c r="AN42" s="172">
        <f t="shared" si="153"/>
        <v>1</v>
      </c>
      <c r="AO42" s="173">
        <f t="shared" si="114"/>
        <v>38</v>
      </c>
      <c r="AP42" s="173">
        <f t="shared" si="153"/>
        <v>489</v>
      </c>
      <c r="AQ42" s="172">
        <f t="shared" si="153"/>
        <v>48</v>
      </c>
      <c r="AR42" s="172">
        <f t="shared" si="153"/>
        <v>1</v>
      </c>
      <c r="AS42" s="172">
        <f>AS28+AS29+AS30+AS31+AS32+AS33+AS34+AS35+AS36+AS37+AS38+AS39+AS40+AS41</f>
        <v>153</v>
      </c>
      <c r="AT42" s="173">
        <f t="shared" si="153"/>
        <v>154</v>
      </c>
      <c r="AU42" s="172">
        <f t="shared" si="153"/>
        <v>106</v>
      </c>
      <c r="AV42" s="172">
        <f t="shared" si="153"/>
        <v>70</v>
      </c>
      <c r="AW42" s="172">
        <f t="shared" si="153"/>
        <v>1</v>
      </c>
      <c r="AX42" s="172">
        <f t="shared" si="153"/>
        <v>74</v>
      </c>
      <c r="AY42" s="172">
        <f t="shared" si="153"/>
        <v>60</v>
      </c>
      <c r="AZ42" s="172">
        <f t="shared" si="153"/>
        <v>1</v>
      </c>
      <c r="BA42" s="172">
        <f t="shared" si="153"/>
        <v>52</v>
      </c>
      <c r="BB42" s="172">
        <f t="shared" si="153"/>
        <v>111</v>
      </c>
      <c r="BC42" s="172">
        <f t="shared" si="153"/>
        <v>8</v>
      </c>
      <c r="BD42" s="173">
        <f t="shared" si="153"/>
        <v>483</v>
      </c>
      <c r="BE42" s="172">
        <f t="shared" si="153"/>
        <v>69</v>
      </c>
      <c r="BF42" s="173">
        <f>BF28+BF29+BF30+BF31+BF32+BF33+BF34+BF35+BF36+BF37+BF38+BF39+BF40+BF41</f>
        <v>754</v>
      </c>
      <c r="BG42" s="172">
        <f t="shared" si="153"/>
        <v>61</v>
      </c>
      <c r="BH42" s="172">
        <f t="shared" si="153"/>
        <v>11</v>
      </c>
      <c r="BI42" s="172">
        <f t="shared" si="153"/>
        <v>53</v>
      </c>
      <c r="BJ42" s="172">
        <f t="shared" si="153"/>
        <v>40</v>
      </c>
      <c r="BK42" s="172">
        <f t="shared" si="153"/>
        <v>34</v>
      </c>
      <c r="BL42" s="172">
        <f t="shared" si="153"/>
        <v>65</v>
      </c>
      <c r="BM42" s="172">
        <f t="shared" si="153"/>
        <v>3</v>
      </c>
      <c r="BN42" s="172">
        <f t="shared" si="153"/>
        <v>41</v>
      </c>
      <c r="BO42" s="172">
        <f t="shared" ref="BO42" si="154">BO28+BO29+BO30+BO31+BO32+BO33+BO34+BO35+BO36+BO37+BO38+BO39+BO40+BO41</f>
        <v>35</v>
      </c>
      <c r="BP42" s="173">
        <f t="shared" si="118"/>
        <v>79</v>
      </c>
      <c r="BQ42" s="174">
        <f t="shared" si="119"/>
        <v>343</v>
      </c>
      <c r="BR42" s="172">
        <f t="shared" ref="BR42:EC42" si="155">BR28+BR29+BR30+BR31+BR32+BR33+BR34+BR35+BR36+BR37+BR38+BR39+BR40+BR41</f>
        <v>13</v>
      </c>
      <c r="BS42" s="172">
        <f t="shared" si="155"/>
        <v>14</v>
      </c>
      <c r="BT42" s="172">
        <f t="shared" si="155"/>
        <v>0</v>
      </c>
      <c r="BU42" s="172">
        <f t="shared" si="155"/>
        <v>13</v>
      </c>
      <c r="BV42" s="172">
        <f t="shared" si="155"/>
        <v>5</v>
      </c>
      <c r="BW42" s="172">
        <f t="shared" si="155"/>
        <v>23</v>
      </c>
      <c r="BX42" s="173">
        <f t="shared" si="155"/>
        <v>41</v>
      </c>
      <c r="BY42" s="172">
        <f t="shared" si="155"/>
        <v>18</v>
      </c>
      <c r="BZ42" s="172">
        <f t="shared" si="155"/>
        <v>19</v>
      </c>
      <c r="CA42" s="172">
        <f t="shared" si="155"/>
        <v>0</v>
      </c>
      <c r="CB42" s="172">
        <f t="shared" si="155"/>
        <v>10</v>
      </c>
      <c r="CC42" s="172">
        <f t="shared" si="155"/>
        <v>0</v>
      </c>
      <c r="CD42" s="172">
        <f t="shared" si="155"/>
        <v>9</v>
      </c>
      <c r="CE42" s="173">
        <f t="shared" si="155"/>
        <v>38</v>
      </c>
      <c r="CF42" s="172">
        <f t="shared" si="155"/>
        <v>35</v>
      </c>
      <c r="CG42" s="172">
        <f t="shared" si="155"/>
        <v>1</v>
      </c>
      <c r="CH42" s="172">
        <f t="shared" si="155"/>
        <v>8</v>
      </c>
      <c r="CI42" s="172">
        <f t="shared" si="155"/>
        <v>7</v>
      </c>
      <c r="CJ42" s="172">
        <f t="shared" si="155"/>
        <v>0</v>
      </c>
      <c r="CK42" s="172">
        <f t="shared" si="155"/>
        <v>2</v>
      </c>
      <c r="CL42" s="173">
        <f t="shared" si="155"/>
        <v>18</v>
      </c>
      <c r="CM42" s="172">
        <f t="shared" si="155"/>
        <v>5</v>
      </c>
      <c r="CN42" s="173">
        <f t="shared" si="155"/>
        <v>182</v>
      </c>
      <c r="CO42" s="172">
        <f t="shared" si="155"/>
        <v>39</v>
      </c>
      <c r="CP42" s="172">
        <f t="shared" si="155"/>
        <v>20</v>
      </c>
      <c r="CQ42" s="172">
        <f t="shared" si="155"/>
        <v>7</v>
      </c>
      <c r="CR42" s="173">
        <f t="shared" si="155"/>
        <v>27</v>
      </c>
      <c r="CS42" s="172">
        <f t="shared" si="155"/>
        <v>33</v>
      </c>
      <c r="CT42" s="172">
        <f t="shared" si="155"/>
        <v>44</v>
      </c>
      <c r="CU42" s="172">
        <f t="shared" si="155"/>
        <v>10</v>
      </c>
      <c r="CV42" s="172">
        <f t="shared" si="155"/>
        <v>13</v>
      </c>
      <c r="CW42" s="173">
        <f t="shared" si="155"/>
        <v>23</v>
      </c>
      <c r="CX42" s="172">
        <f t="shared" si="155"/>
        <v>19</v>
      </c>
      <c r="CY42" s="173">
        <f t="shared" si="155"/>
        <v>185</v>
      </c>
      <c r="CZ42" s="172">
        <f t="shared" si="155"/>
        <v>0</v>
      </c>
      <c r="DA42" s="172">
        <f t="shared" si="155"/>
        <v>50</v>
      </c>
      <c r="DB42" s="172">
        <f t="shared" si="155"/>
        <v>318</v>
      </c>
      <c r="DC42" s="173">
        <f>DC28+DC29+DC30+DC31+DC32+DC33+DC34+DC35+DC36+DC37+DC38+DC39+DC40+DC41</f>
        <v>368</v>
      </c>
      <c r="DD42" s="172">
        <f t="shared" si="155"/>
        <v>3</v>
      </c>
      <c r="DE42" s="172">
        <f t="shared" si="155"/>
        <v>0</v>
      </c>
      <c r="DF42" s="172">
        <f t="shared" si="155"/>
        <v>240</v>
      </c>
      <c r="DG42" s="172">
        <f t="shared" si="155"/>
        <v>4</v>
      </c>
      <c r="DH42" s="172">
        <f t="shared" si="155"/>
        <v>44</v>
      </c>
      <c r="DI42" s="172">
        <f t="shared" si="155"/>
        <v>111</v>
      </c>
      <c r="DJ42" s="172">
        <f t="shared" si="155"/>
        <v>1</v>
      </c>
      <c r="DK42" s="172">
        <f t="shared" si="155"/>
        <v>134</v>
      </c>
      <c r="DL42" s="172">
        <f t="shared" si="155"/>
        <v>1</v>
      </c>
      <c r="DM42" s="173">
        <f t="shared" si="128"/>
        <v>535</v>
      </c>
      <c r="DN42" s="174">
        <f t="shared" si="129"/>
        <v>906</v>
      </c>
      <c r="DO42" s="172">
        <f t="shared" si="155"/>
        <v>57</v>
      </c>
      <c r="DP42" s="172">
        <f t="shared" si="155"/>
        <v>62</v>
      </c>
      <c r="DQ42" s="172">
        <f t="shared" si="155"/>
        <v>6</v>
      </c>
      <c r="DR42" s="173">
        <f t="shared" si="130"/>
        <v>68</v>
      </c>
      <c r="DS42" s="172">
        <f t="shared" si="155"/>
        <v>53</v>
      </c>
      <c r="DT42" s="172">
        <f t="shared" si="155"/>
        <v>73</v>
      </c>
      <c r="DU42" s="173">
        <f t="shared" si="131"/>
        <v>251</v>
      </c>
      <c r="DV42" s="172">
        <f t="shared" si="155"/>
        <v>17</v>
      </c>
      <c r="DW42" s="173">
        <f t="shared" si="155"/>
        <v>17</v>
      </c>
      <c r="DX42" s="172">
        <f t="shared" si="155"/>
        <v>27</v>
      </c>
      <c r="DY42" s="172">
        <f t="shared" si="155"/>
        <v>131</v>
      </c>
      <c r="DZ42" s="172">
        <f t="shared" si="155"/>
        <v>5</v>
      </c>
      <c r="EA42" s="172">
        <f t="shared" si="155"/>
        <v>4</v>
      </c>
      <c r="EB42" s="172">
        <f t="shared" si="155"/>
        <v>12</v>
      </c>
      <c r="EC42" s="172">
        <f t="shared" si="155"/>
        <v>7</v>
      </c>
      <c r="ED42" s="173">
        <f t="shared" si="132"/>
        <v>28</v>
      </c>
      <c r="EE42" s="172">
        <f t="shared" ref="EE42:GE42" si="156">EE28+EE29+EE30+EE31+EE32+EE33+EE34+EE35+EE36+EE37+EE38+EE39+EE40+EE41</f>
        <v>24</v>
      </c>
      <c r="EF42" s="172">
        <f t="shared" si="156"/>
        <v>131</v>
      </c>
      <c r="EG42" s="172">
        <f t="shared" si="156"/>
        <v>5</v>
      </c>
      <c r="EH42" s="172">
        <f t="shared" si="156"/>
        <v>4</v>
      </c>
      <c r="EI42" s="172">
        <f t="shared" si="156"/>
        <v>1</v>
      </c>
      <c r="EJ42" s="172">
        <f t="shared" si="156"/>
        <v>2</v>
      </c>
      <c r="EK42" s="172">
        <f t="shared" si="156"/>
        <v>189</v>
      </c>
      <c r="EL42" s="172">
        <f t="shared" si="156"/>
        <v>1</v>
      </c>
      <c r="EM42" s="172">
        <f t="shared" si="156"/>
        <v>5</v>
      </c>
      <c r="EN42" s="172">
        <f t="shared" si="156"/>
        <v>0</v>
      </c>
      <c r="EO42" s="172">
        <f t="shared" si="156"/>
        <v>2</v>
      </c>
      <c r="EP42" s="173">
        <f t="shared" si="133"/>
        <v>209</v>
      </c>
      <c r="EQ42" s="173">
        <f t="shared" si="156"/>
        <v>550</v>
      </c>
      <c r="ER42" s="172">
        <f t="shared" si="156"/>
        <v>84</v>
      </c>
      <c r="ES42" s="173">
        <f t="shared" si="156"/>
        <v>84</v>
      </c>
      <c r="ET42" s="172">
        <f t="shared" si="156"/>
        <v>9</v>
      </c>
      <c r="EU42" s="172">
        <f t="shared" si="156"/>
        <v>2</v>
      </c>
      <c r="EV42" s="172">
        <f t="shared" si="156"/>
        <v>58</v>
      </c>
      <c r="EW42" s="172">
        <f t="shared" si="156"/>
        <v>31</v>
      </c>
      <c r="EX42" s="172">
        <f t="shared" si="156"/>
        <v>5</v>
      </c>
      <c r="EY42" s="172">
        <f t="shared" si="156"/>
        <v>50</v>
      </c>
      <c r="EZ42" s="172">
        <f t="shared" si="156"/>
        <v>1</v>
      </c>
      <c r="FA42" s="172">
        <f t="shared" si="156"/>
        <v>53</v>
      </c>
      <c r="FB42" s="172">
        <f t="shared" si="156"/>
        <v>1</v>
      </c>
      <c r="FC42" s="172">
        <f t="shared" si="156"/>
        <v>1</v>
      </c>
      <c r="FD42" s="172">
        <f t="shared" si="156"/>
        <v>2</v>
      </c>
      <c r="FE42" s="172">
        <f t="shared" si="156"/>
        <v>25</v>
      </c>
      <c r="FF42" s="172">
        <f t="shared" si="156"/>
        <v>2</v>
      </c>
      <c r="FG42" s="172">
        <f t="shared" si="156"/>
        <v>68</v>
      </c>
      <c r="FH42" s="172">
        <f t="shared" si="156"/>
        <v>4</v>
      </c>
      <c r="FI42" s="172">
        <f t="shared" si="156"/>
        <v>38</v>
      </c>
      <c r="FJ42" s="173">
        <f t="shared" si="136"/>
        <v>339</v>
      </c>
      <c r="FK42" s="173">
        <f t="shared" si="156"/>
        <v>350</v>
      </c>
      <c r="FL42" s="172">
        <f t="shared" si="156"/>
        <v>77</v>
      </c>
      <c r="FM42" s="172">
        <f t="shared" si="156"/>
        <v>46</v>
      </c>
      <c r="FN42" s="172">
        <f t="shared" si="156"/>
        <v>421</v>
      </c>
      <c r="FO42" s="172">
        <f t="shared" si="156"/>
        <v>1</v>
      </c>
      <c r="FP42" s="172">
        <f t="shared" si="156"/>
        <v>52</v>
      </c>
      <c r="FQ42" s="172">
        <f t="shared" si="156"/>
        <v>29</v>
      </c>
      <c r="FR42" s="172">
        <f t="shared" si="156"/>
        <v>45</v>
      </c>
      <c r="FS42" s="173">
        <f t="shared" si="138"/>
        <v>127</v>
      </c>
      <c r="FT42" s="172">
        <f t="shared" si="156"/>
        <v>20</v>
      </c>
      <c r="FU42" s="172">
        <f t="shared" si="156"/>
        <v>8</v>
      </c>
      <c r="FV42" s="173">
        <f t="shared" si="156"/>
        <v>28</v>
      </c>
      <c r="FW42" s="173">
        <f t="shared" si="140"/>
        <v>699</v>
      </c>
      <c r="FX42" s="172">
        <f t="shared" si="156"/>
        <v>67</v>
      </c>
      <c r="FY42" s="172">
        <f t="shared" si="156"/>
        <v>49</v>
      </c>
      <c r="FZ42" s="172">
        <f t="shared" si="156"/>
        <v>28</v>
      </c>
      <c r="GA42" s="172">
        <f t="shared" si="156"/>
        <v>31</v>
      </c>
      <c r="GB42" s="172">
        <f t="shared" si="156"/>
        <v>59</v>
      </c>
      <c r="GC42" s="172">
        <f t="shared" si="156"/>
        <v>1</v>
      </c>
      <c r="GD42" s="172">
        <f t="shared" si="156"/>
        <v>24</v>
      </c>
      <c r="GE42" s="173">
        <f t="shared" si="156"/>
        <v>200</v>
      </c>
    </row>
    <row r="43" spans="1:187" ht="30" customHeight="1" x14ac:dyDescent="0.4">
      <c r="A43" s="191"/>
      <c r="B43" s="217" t="s">
        <v>305</v>
      </c>
      <c r="C43" s="193">
        <f t="shared" ref="C43:BU43" si="157">C42*100/C8</f>
        <v>90.101351351351354</v>
      </c>
      <c r="D43" s="218">
        <f t="shared" si="157"/>
        <v>100</v>
      </c>
      <c r="E43" s="218">
        <f t="shared" si="157"/>
        <v>96.610169491525426</v>
      </c>
      <c r="F43" s="218">
        <f t="shared" si="157"/>
        <v>96.666666666666671</v>
      </c>
      <c r="G43" s="218">
        <f t="shared" si="157"/>
        <v>100</v>
      </c>
      <c r="H43" s="218">
        <f t="shared" si="157"/>
        <v>98.275862068965523</v>
      </c>
      <c r="I43" s="218">
        <f t="shared" si="157"/>
        <v>96.666666666666671</v>
      </c>
      <c r="J43" s="218">
        <f t="shared" si="157"/>
        <v>97.674418604651166</v>
      </c>
      <c r="K43" s="218">
        <f t="shared" si="157"/>
        <v>98.333333333333329</v>
      </c>
      <c r="L43" s="218">
        <f t="shared" si="157"/>
        <v>97.916666666666671</v>
      </c>
      <c r="M43" s="218">
        <f t="shared" si="157"/>
        <v>97.590361445783131</v>
      </c>
      <c r="N43" s="218">
        <f t="shared" si="157"/>
        <v>93.650793650793645</v>
      </c>
      <c r="O43" s="218">
        <f t="shared" si="157"/>
        <v>100</v>
      </c>
      <c r="P43" s="218">
        <f t="shared" si="157"/>
        <v>94.666666666666671</v>
      </c>
      <c r="Q43" s="218">
        <f t="shared" si="157"/>
        <v>85.046728971962622</v>
      </c>
      <c r="R43" s="218">
        <f t="shared" si="157"/>
        <v>94.827586206896555</v>
      </c>
      <c r="S43" s="218">
        <f t="shared" si="157"/>
        <v>100</v>
      </c>
      <c r="T43" s="218">
        <f t="shared" si="157"/>
        <v>94.915254237288138</v>
      </c>
      <c r="U43" s="218">
        <f t="shared" si="157"/>
        <v>100</v>
      </c>
      <c r="V43" s="218">
        <f t="shared" si="157"/>
        <v>100</v>
      </c>
      <c r="W43" s="218">
        <f t="shared" si="157"/>
        <v>97.058823529411768</v>
      </c>
      <c r="X43" s="218">
        <f t="shared" si="157"/>
        <v>98.484848484848484</v>
      </c>
      <c r="Y43" s="218">
        <f t="shared" si="157"/>
        <v>100</v>
      </c>
      <c r="Z43" s="218">
        <f t="shared" si="157"/>
        <v>100</v>
      </c>
      <c r="AA43" s="218">
        <f t="shared" si="157"/>
        <v>100</v>
      </c>
      <c r="AB43" s="218">
        <f t="shared" si="157"/>
        <v>100</v>
      </c>
      <c r="AC43" s="218">
        <f t="shared" si="157"/>
        <v>100</v>
      </c>
      <c r="AD43" s="218">
        <f t="shared" si="157"/>
        <v>100</v>
      </c>
      <c r="AE43" s="218">
        <f t="shared" si="157"/>
        <v>100</v>
      </c>
      <c r="AF43" s="218">
        <f t="shared" si="157"/>
        <v>92.771084337349393</v>
      </c>
      <c r="AG43" s="218">
        <f t="shared" si="157"/>
        <v>64.705882352941174</v>
      </c>
      <c r="AH43" s="218">
        <f t="shared" si="157"/>
        <v>100</v>
      </c>
      <c r="AI43" s="218">
        <f t="shared" si="157"/>
        <v>100</v>
      </c>
      <c r="AJ43" s="218">
        <f t="shared" si="157"/>
        <v>100</v>
      </c>
      <c r="AK43" s="218">
        <f t="shared" si="157"/>
        <v>100</v>
      </c>
      <c r="AL43" s="218">
        <f t="shared" si="157"/>
        <v>100</v>
      </c>
      <c r="AM43" s="218">
        <f t="shared" si="157"/>
        <v>100</v>
      </c>
      <c r="AN43" s="218">
        <f t="shared" si="157"/>
        <v>100</v>
      </c>
      <c r="AO43" s="218">
        <f t="shared" si="157"/>
        <v>100</v>
      </c>
      <c r="AP43" s="218">
        <f t="shared" si="157"/>
        <v>93.142857142857139</v>
      </c>
      <c r="AQ43" s="218">
        <f t="shared" si="157"/>
        <v>94.117647058823536</v>
      </c>
      <c r="AR43" s="218">
        <f t="shared" si="157"/>
        <v>33.333333333333336</v>
      </c>
      <c r="AS43" s="218">
        <f t="shared" si="157"/>
        <v>93.865030674846622</v>
      </c>
      <c r="AT43" s="218">
        <f t="shared" si="157"/>
        <v>92.771084337349393</v>
      </c>
      <c r="AU43" s="218">
        <f t="shared" si="157"/>
        <v>86.17886178861788</v>
      </c>
      <c r="AV43" s="218">
        <f t="shared" si="157"/>
        <v>95.890410958904113</v>
      </c>
      <c r="AW43" s="218">
        <f t="shared" si="157"/>
        <v>100</v>
      </c>
      <c r="AX43" s="218">
        <f t="shared" si="157"/>
        <v>97.368421052631575</v>
      </c>
      <c r="AY43" s="218">
        <f t="shared" si="157"/>
        <v>96.774193548387103</v>
      </c>
      <c r="AZ43" s="218">
        <f t="shared" si="157"/>
        <v>100</v>
      </c>
      <c r="BA43" s="218">
        <f t="shared" si="157"/>
        <v>98.113207547169807</v>
      </c>
      <c r="BB43" s="218">
        <f t="shared" si="157"/>
        <v>90.983606557377044</v>
      </c>
      <c r="BC43" s="218">
        <f t="shared" si="157"/>
        <v>100</v>
      </c>
      <c r="BD43" s="218">
        <f t="shared" si="157"/>
        <v>93.063583815028906</v>
      </c>
      <c r="BE43" s="218">
        <f t="shared" si="157"/>
        <v>97.183098591549296</v>
      </c>
      <c r="BF43" s="218">
        <f t="shared" si="157"/>
        <v>93.432465923172245</v>
      </c>
      <c r="BG43" s="218">
        <f t="shared" si="157"/>
        <v>89.705882352941174</v>
      </c>
      <c r="BH43" s="218">
        <f t="shared" si="157"/>
        <v>100</v>
      </c>
      <c r="BI43" s="218">
        <f t="shared" si="157"/>
        <v>94.642857142857139</v>
      </c>
      <c r="BJ43" s="218">
        <f t="shared" si="157"/>
        <v>93.023255813953483</v>
      </c>
      <c r="BK43" s="218">
        <f t="shared" si="157"/>
        <v>91.891891891891888</v>
      </c>
      <c r="BL43" s="218">
        <f t="shared" si="157"/>
        <v>94.20289855072464</v>
      </c>
      <c r="BM43" s="218">
        <f t="shared" si="157"/>
        <v>100</v>
      </c>
      <c r="BN43" s="218">
        <f t="shared" si="157"/>
        <v>87.234042553191486</v>
      </c>
      <c r="BO43" s="218">
        <f t="shared" si="157"/>
        <v>87.5</v>
      </c>
      <c r="BP43" s="218">
        <f t="shared" si="157"/>
        <v>87.777777777777771</v>
      </c>
      <c r="BQ43" s="218">
        <f t="shared" si="157"/>
        <v>91.711229946524071</v>
      </c>
      <c r="BR43" s="218">
        <f t="shared" si="157"/>
        <v>100</v>
      </c>
      <c r="BS43" s="218">
        <f t="shared" si="157"/>
        <v>63.636363636363633</v>
      </c>
      <c r="BT43" s="218">
        <f t="shared" si="157"/>
        <v>0</v>
      </c>
      <c r="BU43" s="218">
        <f t="shared" si="157"/>
        <v>76.470588235294116</v>
      </c>
      <c r="BV43" s="218">
        <f t="shared" ref="BV43:EG43" si="158">BV42*100/BV8</f>
        <v>45.454545454545453</v>
      </c>
      <c r="BW43" s="218">
        <f t="shared" si="158"/>
        <v>56.097560975609753</v>
      </c>
      <c r="BX43" s="218">
        <f t="shared" si="158"/>
        <v>59.420289855072461</v>
      </c>
      <c r="BY43" s="218">
        <f t="shared" si="158"/>
        <v>51.428571428571431</v>
      </c>
      <c r="BZ43" s="218">
        <f t="shared" si="158"/>
        <v>76</v>
      </c>
      <c r="CA43" s="218" t="e">
        <f t="shared" si="158"/>
        <v>#DIV/0!</v>
      </c>
      <c r="CB43" s="218">
        <f t="shared" si="158"/>
        <v>66.666666666666671</v>
      </c>
      <c r="CC43" s="218" t="e">
        <f t="shared" si="158"/>
        <v>#DIV/0!</v>
      </c>
      <c r="CD43" s="218">
        <f t="shared" si="158"/>
        <v>75</v>
      </c>
      <c r="CE43" s="218">
        <f t="shared" si="158"/>
        <v>73.07692307692308</v>
      </c>
      <c r="CF43" s="218">
        <f t="shared" si="158"/>
        <v>83.333333333333329</v>
      </c>
      <c r="CG43" s="218">
        <f t="shared" si="158"/>
        <v>25</v>
      </c>
      <c r="CH43" s="218">
        <f t="shared" si="158"/>
        <v>72.727272727272734</v>
      </c>
      <c r="CI43" s="218">
        <f t="shared" si="158"/>
        <v>77.777777777777771</v>
      </c>
      <c r="CJ43" s="218">
        <f t="shared" si="158"/>
        <v>0</v>
      </c>
      <c r="CK43" s="218">
        <f t="shared" si="158"/>
        <v>100</v>
      </c>
      <c r="CL43" s="218">
        <f t="shared" si="158"/>
        <v>66.666666666666671</v>
      </c>
      <c r="CM43" s="218">
        <f t="shared" si="158"/>
        <v>55.555555555555557</v>
      </c>
      <c r="CN43" s="218">
        <f t="shared" si="158"/>
        <v>66.666666666666671</v>
      </c>
      <c r="CO43" s="218">
        <f t="shared" si="158"/>
        <v>95.121951219512198</v>
      </c>
      <c r="CP43" s="218">
        <f t="shared" si="158"/>
        <v>100</v>
      </c>
      <c r="CQ43" s="218">
        <f t="shared" si="158"/>
        <v>70</v>
      </c>
      <c r="CR43" s="218">
        <f t="shared" si="158"/>
        <v>90</v>
      </c>
      <c r="CS43" s="218">
        <f t="shared" si="158"/>
        <v>97.058823529411768</v>
      </c>
      <c r="CT43" s="218">
        <f t="shared" si="158"/>
        <v>88</v>
      </c>
      <c r="CU43" s="218">
        <f t="shared" si="158"/>
        <v>83.333333333333329</v>
      </c>
      <c r="CV43" s="218">
        <f t="shared" si="158"/>
        <v>76.470588235294116</v>
      </c>
      <c r="CW43" s="218">
        <f t="shared" si="158"/>
        <v>79.310344827586206</v>
      </c>
      <c r="CX43" s="218">
        <f t="shared" si="158"/>
        <v>95</v>
      </c>
      <c r="CY43" s="218">
        <f t="shared" si="158"/>
        <v>90.686274509803923</v>
      </c>
      <c r="CZ43" s="218" t="e">
        <f t="shared" si="158"/>
        <v>#DIV/0!</v>
      </c>
      <c r="DA43" s="218">
        <f t="shared" si="158"/>
        <v>92.592592592592595</v>
      </c>
      <c r="DB43" s="218">
        <f t="shared" si="158"/>
        <v>93.529411764705884</v>
      </c>
      <c r="DC43" s="218">
        <f t="shared" si="158"/>
        <v>93.401015228426402</v>
      </c>
      <c r="DD43" s="218">
        <f t="shared" si="158"/>
        <v>100</v>
      </c>
      <c r="DE43" s="218">
        <f t="shared" si="158"/>
        <v>0</v>
      </c>
      <c r="DF43" s="218">
        <f t="shared" si="158"/>
        <v>94.86166007905139</v>
      </c>
      <c r="DG43" s="218">
        <f t="shared" si="158"/>
        <v>100</v>
      </c>
      <c r="DH43" s="218">
        <f t="shared" si="158"/>
        <v>88</v>
      </c>
      <c r="DI43" s="218">
        <f t="shared" si="158"/>
        <v>94.871794871794876</v>
      </c>
      <c r="DJ43" s="218">
        <f t="shared" si="158"/>
        <v>100</v>
      </c>
      <c r="DK43" s="218">
        <f t="shared" si="158"/>
        <v>97.101449275362313</v>
      </c>
      <c r="DL43" s="218">
        <f t="shared" si="158"/>
        <v>100</v>
      </c>
      <c r="DM43" s="218">
        <f t="shared" si="158"/>
        <v>94.690265486725664</v>
      </c>
      <c r="DN43" s="218">
        <f t="shared" si="158"/>
        <v>94.178794178794178</v>
      </c>
      <c r="DO43" s="218">
        <f t="shared" si="158"/>
        <v>95</v>
      </c>
      <c r="DP43" s="218">
        <f t="shared" si="158"/>
        <v>93.939393939393938</v>
      </c>
      <c r="DQ43" s="218">
        <f t="shared" si="158"/>
        <v>100</v>
      </c>
      <c r="DR43" s="218">
        <f t="shared" si="158"/>
        <v>94.444444444444443</v>
      </c>
      <c r="DS43" s="218">
        <f t="shared" si="158"/>
        <v>96.36363636363636</v>
      </c>
      <c r="DT43" s="218">
        <f t="shared" si="158"/>
        <v>90.123456790123456</v>
      </c>
      <c r="DU43" s="218">
        <f t="shared" si="158"/>
        <v>93.656716417910445</v>
      </c>
      <c r="DV43" s="218">
        <f t="shared" si="158"/>
        <v>65.384615384615387</v>
      </c>
      <c r="DW43" s="218">
        <f t="shared" si="158"/>
        <v>65.384615384615387</v>
      </c>
      <c r="DX43" s="218">
        <f t="shared" si="158"/>
        <v>90</v>
      </c>
      <c r="DY43" s="218">
        <f t="shared" si="158"/>
        <v>92.25352112676056</v>
      </c>
      <c r="DZ43" s="218">
        <f t="shared" si="158"/>
        <v>100</v>
      </c>
      <c r="EA43" s="218">
        <f t="shared" si="158"/>
        <v>100</v>
      </c>
      <c r="EB43" s="218">
        <f t="shared" si="158"/>
        <v>92.307692307692307</v>
      </c>
      <c r="EC43" s="218">
        <f t="shared" si="158"/>
        <v>100</v>
      </c>
      <c r="ED43" s="218">
        <f t="shared" si="158"/>
        <v>96.551724137931032</v>
      </c>
      <c r="EE43" s="218">
        <f t="shared" si="158"/>
        <v>100</v>
      </c>
      <c r="EF43" s="218">
        <f t="shared" si="158"/>
        <v>97.761194029850742</v>
      </c>
      <c r="EG43" s="218">
        <f t="shared" si="158"/>
        <v>100</v>
      </c>
      <c r="EH43" s="218">
        <f t="shared" ref="EH43:GE43" si="159">EH42*100/EH8</f>
        <v>100</v>
      </c>
      <c r="EI43" s="218">
        <f t="shared" si="159"/>
        <v>100</v>
      </c>
      <c r="EJ43" s="218">
        <f t="shared" si="159"/>
        <v>100</v>
      </c>
      <c r="EK43" s="218">
        <f t="shared" si="159"/>
        <v>97.92746113989638</v>
      </c>
      <c r="EL43" s="218">
        <f t="shared" si="159"/>
        <v>100</v>
      </c>
      <c r="EM43" s="218">
        <f t="shared" si="159"/>
        <v>71.428571428571431</v>
      </c>
      <c r="EN43" s="218" t="e">
        <f t="shared" si="159"/>
        <v>#DIV/0!</v>
      </c>
      <c r="EO43" s="218">
        <f t="shared" si="159"/>
        <v>100</v>
      </c>
      <c r="EP43" s="218">
        <f t="shared" si="159"/>
        <v>97.20930232558139</v>
      </c>
      <c r="EQ43" s="218">
        <f t="shared" si="159"/>
        <v>95.818815331010455</v>
      </c>
      <c r="ER43" s="218">
        <f t="shared" si="159"/>
        <v>80</v>
      </c>
      <c r="ES43" s="218">
        <f t="shared" si="159"/>
        <v>80</v>
      </c>
      <c r="ET43" s="218">
        <f t="shared" si="159"/>
        <v>90</v>
      </c>
      <c r="EU43" s="218">
        <f t="shared" si="159"/>
        <v>50</v>
      </c>
      <c r="EV43" s="218">
        <f t="shared" si="159"/>
        <v>100</v>
      </c>
      <c r="EW43" s="218">
        <f t="shared" si="159"/>
        <v>100</v>
      </c>
      <c r="EX43" s="218">
        <f t="shared" si="159"/>
        <v>100</v>
      </c>
      <c r="EY43" s="218">
        <f t="shared" si="159"/>
        <v>100</v>
      </c>
      <c r="EZ43" s="218">
        <f t="shared" si="159"/>
        <v>100</v>
      </c>
      <c r="FA43" s="218">
        <f t="shared" si="159"/>
        <v>100</v>
      </c>
      <c r="FB43" s="218">
        <f t="shared" si="159"/>
        <v>100</v>
      </c>
      <c r="FC43" s="218">
        <f t="shared" si="159"/>
        <v>100</v>
      </c>
      <c r="FD43" s="218">
        <f t="shared" si="159"/>
        <v>100</v>
      </c>
      <c r="FE43" s="218">
        <f t="shared" si="159"/>
        <v>96.15384615384616</v>
      </c>
      <c r="FF43" s="218">
        <f t="shared" si="159"/>
        <v>100</v>
      </c>
      <c r="FG43" s="218">
        <f t="shared" si="159"/>
        <v>100</v>
      </c>
      <c r="FH43" s="218">
        <f t="shared" si="159"/>
        <v>100</v>
      </c>
      <c r="FI43" s="218">
        <f t="shared" si="159"/>
        <v>100</v>
      </c>
      <c r="FJ43" s="218">
        <f t="shared" si="159"/>
        <v>99.705882352941174</v>
      </c>
      <c r="FK43" s="218">
        <f t="shared" si="159"/>
        <v>98.870056497175142</v>
      </c>
      <c r="FL43" s="218">
        <f t="shared" si="159"/>
        <v>69.369369369369366</v>
      </c>
      <c r="FM43" s="218">
        <f t="shared" si="159"/>
        <v>48.936170212765958</v>
      </c>
      <c r="FN43" s="218">
        <f t="shared" si="159"/>
        <v>91.323210412147503</v>
      </c>
      <c r="FO43" s="218">
        <f t="shared" si="159"/>
        <v>100</v>
      </c>
      <c r="FP43" s="218">
        <f t="shared" si="159"/>
        <v>76.470588235294116</v>
      </c>
      <c r="FQ43" s="218">
        <f t="shared" si="159"/>
        <v>36.708860759493668</v>
      </c>
      <c r="FR43" s="218">
        <f t="shared" si="159"/>
        <v>77.58620689655173</v>
      </c>
      <c r="FS43" s="218">
        <f t="shared" si="159"/>
        <v>61.650485436893206</v>
      </c>
      <c r="FT43" s="218">
        <f t="shared" si="159"/>
        <v>74.074074074074076</v>
      </c>
      <c r="FU43" s="218">
        <f t="shared" si="159"/>
        <v>72.727272727272734</v>
      </c>
      <c r="FV43" s="218">
        <f t="shared" si="159"/>
        <v>73.684210526315795</v>
      </c>
      <c r="FW43" s="218">
        <f t="shared" si="159"/>
        <v>76.813186813186817</v>
      </c>
      <c r="FX43" s="218">
        <f t="shared" si="159"/>
        <v>95.714285714285708</v>
      </c>
      <c r="FY43" s="218">
        <f t="shared" si="159"/>
        <v>98</v>
      </c>
      <c r="FZ43" s="218">
        <f t="shared" si="159"/>
        <v>96.551724137931032</v>
      </c>
      <c r="GA43" s="218">
        <f t="shared" si="159"/>
        <v>100</v>
      </c>
      <c r="GB43" s="218">
        <f t="shared" si="159"/>
        <v>98.333333333333329</v>
      </c>
      <c r="GC43" s="218">
        <f t="shared" si="159"/>
        <v>100</v>
      </c>
      <c r="GD43" s="218">
        <f t="shared" si="159"/>
        <v>96</v>
      </c>
      <c r="GE43" s="218">
        <f t="shared" si="159"/>
        <v>97.087378640776706</v>
      </c>
    </row>
    <row r="44" spans="1:187" ht="30" customHeight="1" x14ac:dyDescent="0.4">
      <c r="A44" s="219">
        <v>21</v>
      </c>
      <c r="B44" s="220" t="s">
        <v>306</v>
      </c>
      <c r="C44" s="171">
        <f>M44+AP44+BF44+BQ44+CN44+CY44+DN44+DU44+DW44+EQ44+ES44+FK44+FW44+GE44</f>
        <v>4128</v>
      </c>
      <c r="D44" s="172">
        <v>0</v>
      </c>
      <c r="E44" s="172">
        <v>45</v>
      </c>
      <c r="F44" s="173">
        <f t="shared" ref="F44" si="160">SUM(D44:E44)</f>
        <v>45</v>
      </c>
      <c r="G44" s="172">
        <v>2</v>
      </c>
      <c r="H44" s="172">
        <v>31</v>
      </c>
      <c r="I44" s="172">
        <v>36</v>
      </c>
      <c r="J44" s="172">
        <v>28</v>
      </c>
      <c r="K44" s="172">
        <v>25</v>
      </c>
      <c r="L44" s="172">
        <v>25</v>
      </c>
      <c r="M44" s="174">
        <f>F44+G44+H44+I44+J44+K44+L44</f>
        <v>192</v>
      </c>
      <c r="N44" s="172">
        <v>52</v>
      </c>
      <c r="O44" s="172">
        <v>12</v>
      </c>
      <c r="P44" s="173">
        <f>SUM(N44:O44)</f>
        <v>64</v>
      </c>
      <c r="Q44" s="172">
        <v>85</v>
      </c>
      <c r="R44" s="172">
        <v>43</v>
      </c>
      <c r="S44" s="172">
        <v>0</v>
      </c>
      <c r="T44" s="173">
        <f>SUM(R44:S44)</f>
        <v>43</v>
      </c>
      <c r="U44" s="172">
        <v>17</v>
      </c>
      <c r="V44" s="172">
        <v>22</v>
      </c>
      <c r="W44" s="172">
        <v>24</v>
      </c>
      <c r="X44" s="173">
        <f>SUM(V44:W44)</f>
        <v>46</v>
      </c>
      <c r="Y44" s="172">
        <v>17</v>
      </c>
      <c r="Z44" s="172">
        <v>5</v>
      </c>
      <c r="AA44" s="173">
        <f>SUM(Y44:Z44)</f>
        <v>22</v>
      </c>
      <c r="AB44" s="172">
        <v>7</v>
      </c>
      <c r="AC44" s="172">
        <v>7</v>
      </c>
      <c r="AD44" s="172">
        <v>10</v>
      </c>
      <c r="AE44" s="173">
        <f>SUM(AB44:AD44)</f>
        <v>24</v>
      </c>
      <c r="AF44" s="172">
        <v>71</v>
      </c>
      <c r="AG44" s="172">
        <v>6</v>
      </c>
      <c r="AH44" s="172">
        <v>3</v>
      </c>
      <c r="AI44" s="172">
        <v>7</v>
      </c>
      <c r="AJ44" s="173">
        <f>SUM(AH44:AI44)</f>
        <v>10</v>
      </c>
      <c r="AK44" s="172">
        <v>7</v>
      </c>
      <c r="AL44" s="172">
        <v>11</v>
      </c>
      <c r="AM44" s="173">
        <f>SUM(AK44:AL44)</f>
        <v>18</v>
      </c>
      <c r="AN44" s="172">
        <v>0</v>
      </c>
      <c r="AO44" s="173">
        <f>AJ44+AM44+AN44</f>
        <v>28</v>
      </c>
      <c r="AP44" s="174">
        <f>P44+Q44+T44+U44+X44+AA44+AE44+AF44+AG44+AO44</f>
        <v>406</v>
      </c>
      <c r="AQ44" s="172">
        <v>34</v>
      </c>
      <c r="AR44" s="172">
        <v>1</v>
      </c>
      <c r="AS44" s="172">
        <v>111</v>
      </c>
      <c r="AT44" s="174">
        <f t="shared" ref="AT44" si="161">SUM(AR44:AS44)</f>
        <v>112</v>
      </c>
      <c r="AU44" s="172">
        <v>75</v>
      </c>
      <c r="AV44" s="172">
        <v>53</v>
      </c>
      <c r="AW44" s="172">
        <v>0</v>
      </c>
      <c r="AX44" s="172">
        <v>49</v>
      </c>
      <c r="AY44" s="172">
        <v>36</v>
      </c>
      <c r="AZ44" s="172">
        <v>1</v>
      </c>
      <c r="BA44" s="172">
        <v>36</v>
      </c>
      <c r="BB44" s="172">
        <v>81</v>
      </c>
      <c r="BC44" s="172">
        <v>5</v>
      </c>
      <c r="BD44" s="173">
        <f>SUM(AU44:BC44)</f>
        <v>336</v>
      </c>
      <c r="BE44" s="172">
        <v>45</v>
      </c>
      <c r="BF44" s="174">
        <f>AQ44+AT44+BD44+BE44</f>
        <v>527</v>
      </c>
      <c r="BG44" s="172">
        <v>43</v>
      </c>
      <c r="BH44" s="172">
        <v>8</v>
      </c>
      <c r="BI44" s="172">
        <v>34</v>
      </c>
      <c r="BJ44" s="172">
        <v>23</v>
      </c>
      <c r="BK44" s="172">
        <v>24</v>
      </c>
      <c r="BL44" s="172">
        <v>45</v>
      </c>
      <c r="BM44" s="172">
        <v>3</v>
      </c>
      <c r="BN44" s="172">
        <v>30</v>
      </c>
      <c r="BO44" s="172">
        <v>25</v>
      </c>
      <c r="BP44" s="173">
        <f>SUM(BM44:BO44)</f>
        <v>58</v>
      </c>
      <c r="BQ44" s="174">
        <f>BG44+BH44+BI44+BJ44+BK44+BL44+BP44</f>
        <v>235</v>
      </c>
      <c r="BR44" s="172">
        <v>10</v>
      </c>
      <c r="BS44" s="172">
        <v>10</v>
      </c>
      <c r="BT44" s="172">
        <v>1</v>
      </c>
      <c r="BU44" s="172">
        <v>6</v>
      </c>
      <c r="BV44" s="172">
        <v>5</v>
      </c>
      <c r="BW44" s="172">
        <v>23</v>
      </c>
      <c r="BX44" s="173">
        <f>SUM(BU44:BW44)</f>
        <v>34</v>
      </c>
      <c r="BY44" s="172">
        <v>16</v>
      </c>
      <c r="BZ44" s="172">
        <v>14</v>
      </c>
      <c r="CA44" s="172">
        <v>0</v>
      </c>
      <c r="CB44" s="172">
        <v>8</v>
      </c>
      <c r="CC44" s="172">
        <v>0</v>
      </c>
      <c r="CD44" s="172">
        <v>8</v>
      </c>
      <c r="CE44" s="173">
        <f>SUM(BZ44:CD44)</f>
        <v>30</v>
      </c>
      <c r="CF44" s="172">
        <v>18</v>
      </c>
      <c r="CG44" s="172">
        <v>1</v>
      </c>
      <c r="CH44" s="172">
        <v>5</v>
      </c>
      <c r="CI44" s="172">
        <v>4</v>
      </c>
      <c r="CJ44" s="172">
        <v>0</v>
      </c>
      <c r="CK44" s="172">
        <v>1</v>
      </c>
      <c r="CL44" s="173">
        <f>SUM(CG44:CK44)</f>
        <v>11</v>
      </c>
      <c r="CM44" s="172">
        <v>5</v>
      </c>
      <c r="CN44" s="174">
        <f>BR44+BS44+BT44+BX44+BY44+CE44+CF44+CL44+CM44</f>
        <v>135</v>
      </c>
      <c r="CO44" s="172">
        <v>34</v>
      </c>
      <c r="CP44" s="172">
        <v>17</v>
      </c>
      <c r="CQ44" s="172">
        <v>7</v>
      </c>
      <c r="CR44" s="173">
        <f>SUM(CP44:CQ44)</f>
        <v>24</v>
      </c>
      <c r="CS44" s="172">
        <v>30</v>
      </c>
      <c r="CT44" s="172">
        <v>39</v>
      </c>
      <c r="CU44" s="172">
        <v>9</v>
      </c>
      <c r="CV44" s="172">
        <v>13</v>
      </c>
      <c r="CW44" s="173">
        <f>SUM(CU44:CV44)</f>
        <v>22</v>
      </c>
      <c r="CX44" s="172">
        <v>17</v>
      </c>
      <c r="CY44" s="174">
        <f>CO44+CR44+CS44+CT44+CW44+CX44</f>
        <v>166</v>
      </c>
      <c r="CZ44" s="172">
        <v>0</v>
      </c>
      <c r="DA44" s="172">
        <v>43</v>
      </c>
      <c r="DB44" s="172">
        <v>282</v>
      </c>
      <c r="DC44" s="173">
        <f>SUM(CZ44:DB44)</f>
        <v>325</v>
      </c>
      <c r="DD44" s="172">
        <v>2</v>
      </c>
      <c r="DE44" s="172">
        <v>0</v>
      </c>
      <c r="DF44" s="172">
        <v>225</v>
      </c>
      <c r="DG44" s="172">
        <v>4</v>
      </c>
      <c r="DH44" s="172">
        <v>38</v>
      </c>
      <c r="DI44" s="172">
        <v>65</v>
      </c>
      <c r="DJ44" s="172">
        <v>1</v>
      </c>
      <c r="DK44" s="172">
        <v>126</v>
      </c>
      <c r="DL44" s="172">
        <v>1</v>
      </c>
      <c r="DM44" s="173">
        <f>SUM(DE44:DL44)</f>
        <v>460</v>
      </c>
      <c r="DN44" s="174">
        <f>DC44+DD44+DM44</f>
        <v>787</v>
      </c>
      <c r="DO44" s="172">
        <v>27</v>
      </c>
      <c r="DP44" s="172">
        <v>43</v>
      </c>
      <c r="DQ44" s="172">
        <v>4</v>
      </c>
      <c r="DR44" s="173">
        <f>SUM(DP44:DQ44)</f>
        <v>47</v>
      </c>
      <c r="DS44" s="172">
        <v>45</v>
      </c>
      <c r="DT44" s="172">
        <v>45</v>
      </c>
      <c r="DU44" s="174">
        <f>DO44+DR44+DS44+DT44</f>
        <v>164</v>
      </c>
      <c r="DV44" s="172">
        <v>13</v>
      </c>
      <c r="DW44" s="174">
        <f t="shared" ref="DW44" si="162">SUM(DV44)</f>
        <v>13</v>
      </c>
      <c r="DX44" s="172">
        <v>24</v>
      </c>
      <c r="DY44" s="172">
        <v>111</v>
      </c>
      <c r="DZ44" s="172">
        <v>4</v>
      </c>
      <c r="EA44" s="172">
        <v>3</v>
      </c>
      <c r="EB44" s="172">
        <v>10</v>
      </c>
      <c r="EC44" s="172">
        <v>6</v>
      </c>
      <c r="ED44" s="173">
        <f>SUM(DZ44:EC44)</f>
        <v>23</v>
      </c>
      <c r="EE44" s="172">
        <v>18</v>
      </c>
      <c r="EF44" s="172">
        <v>110</v>
      </c>
      <c r="EG44" s="172">
        <v>4</v>
      </c>
      <c r="EH44" s="172">
        <v>3</v>
      </c>
      <c r="EI44" s="172">
        <v>1</v>
      </c>
      <c r="EJ44" s="172">
        <v>2</v>
      </c>
      <c r="EK44" s="172">
        <v>162</v>
      </c>
      <c r="EL44" s="172">
        <v>1</v>
      </c>
      <c r="EM44" s="172">
        <v>5</v>
      </c>
      <c r="EN44" s="172">
        <v>0</v>
      </c>
      <c r="EO44" s="172">
        <v>2</v>
      </c>
      <c r="EP44" s="173">
        <f>SUM(EG44:EO44)</f>
        <v>180</v>
      </c>
      <c r="EQ44" s="174">
        <f>DX44+DY44+ED44+EE44+EF44+EP44</f>
        <v>466</v>
      </c>
      <c r="ER44" s="172">
        <v>29</v>
      </c>
      <c r="ES44" s="174">
        <f>SUM(ER44)</f>
        <v>29</v>
      </c>
      <c r="ET44" s="172">
        <v>9</v>
      </c>
      <c r="EU44" s="172">
        <v>2</v>
      </c>
      <c r="EV44" s="172">
        <v>51</v>
      </c>
      <c r="EW44" s="172">
        <v>28</v>
      </c>
      <c r="EX44" s="172">
        <v>5</v>
      </c>
      <c r="EY44" s="172">
        <v>46</v>
      </c>
      <c r="EZ44" s="172">
        <v>0</v>
      </c>
      <c r="FA44" s="172">
        <v>48</v>
      </c>
      <c r="FB44" s="172">
        <v>1</v>
      </c>
      <c r="FC44" s="172">
        <v>1</v>
      </c>
      <c r="FD44" s="172">
        <v>2</v>
      </c>
      <c r="FE44" s="172">
        <v>24</v>
      </c>
      <c r="FF44" s="172">
        <v>2</v>
      </c>
      <c r="FG44" s="172">
        <v>55</v>
      </c>
      <c r="FH44" s="172">
        <v>4</v>
      </c>
      <c r="FI44" s="172">
        <v>34</v>
      </c>
      <c r="FJ44" s="173">
        <f>SUM(EV44:FI44)</f>
        <v>301</v>
      </c>
      <c r="FK44" s="173">
        <f>ET44+EU44+FJ44</f>
        <v>312</v>
      </c>
      <c r="FL44" s="172">
        <v>59</v>
      </c>
      <c r="FM44" s="172">
        <v>38</v>
      </c>
      <c r="FN44" s="172">
        <v>335</v>
      </c>
      <c r="FO44" s="172">
        <v>1</v>
      </c>
      <c r="FP44" s="172">
        <v>47</v>
      </c>
      <c r="FQ44" s="172">
        <v>22</v>
      </c>
      <c r="FR44" s="172">
        <v>37</v>
      </c>
      <c r="FS44" s="173">
        <f>SUM(FO44:FR44)</f>
        <v>107</v>
      </c>
      <c r="FT44" s="172">
        <v>16</v>
      </c>
      <c r="FU44" s="172">
        <v>7</v>
      </c>
      <c r="FV44" s="173">
        <f>SUM(FT44:FU44)</f>
        <v>23</v>
      </c>
      <c r="FW44" s="174">
        <f>FL44+FM44+FN44+FS44+FV44</f>
        <v>562</v>
      </c>
      <c r="FX44" s="172">
        <v>40</v>
      </c>
      <c r="FY44" s="172">
        <v>37</v>
      </c>
      <c r="FZ44" s="172">
        <v>20</v>
      </c>
      <c r="GA44" s="172">
        <v>21</v>
      </c>
      <c r="GB44" s="172">
        <f>SUM(FZ44:GA44)</f>
        <v>41</v>
      </c>
      <c r="GC44" s="172">
        <v>0</v>
      </c>
      <c r="GD44" s="172">
        <v>16</v>
      </c>
      <c r="GE44" s="174">
        <f>FX44+FY44+GB44+GC44+GD44</f>
        <v>134</v>
      </c>
    </row>
    <row r="45" spans="1:187" ht="30" customHeight="1" x14ac:dyDescent="0.4">
      <c r="A45" s="191"/>
      <c r="B45" s="192" t="s">
        <v>307</v>
      </c>
      <c r="C45" s="177">
        <f t="shared" ref="C45:BU45" si="163">C44*100/C20</f>
        <v>77.390326209223844</v>
      </c>
      <c r="D45" s="178">
        <f t="shared" si="163"/>
        <v>0</v>
      </c>
      <c r="E45" s="178">
        <f t="shared" si="163"/>
        <v>78.94736842105263</v>
      </c>
      <c r="F45" s="178">
        <f t="shared" si="163"/>
        <v>77.58620689655173</v>
      </c>
      <c r="G45" s="178">
        <f t="shared" si="163"/>
        <v>66.666666666666671</v>
      </c>
      <c r="H45" s="178">
        <f t="shared" si="163"/>
        <v>54.385964912280699</v>
      </c>
      <c r="I45" s="178">
        <f t="shared" si="163"/>
        <v>62.068965517241381</v>
      </c>
      <c r="J45" s="178">
        <f t="shared" si="163"/>
        <v>66.666666666666671</v>
      </c>
      <c r="K45" s="178">
        <f t="shared" si="163"/>
        <v>42.372881355932201</v>
      </c>
      <c r="L45" s="178">
        <f t="shared" si="163"/>
        <v>53.191489361702125</v>
      </c>
      <c r="M45" s="178">
        <f t="shared" si="163"/>
        <v>59.25925925925926</v>
      </c>
      <c r="N45" s="178">
        <f t="shared" si="163"/>
        <v>88.13559322033899</v>
      </c>
      <c r="O45" s="178">
        <f t="shared" si="163"/>
        <v>100</v>
      </c>
      <c r="P45" s="178">
        <f t="shared" si="163"/>
        <v>90.140845070422529</v>
      </c>
      <c r="Q45" s="178">
        <f t="shared" si="163"/>
        <v>93.406593406593402</v>
      </c>
      <c r="R45" s="178">
        <f t="shared" si="163"/>
        <v>78.181818181818187</v>
      </c>
      <c r="S45" s="178">
        <f t="shared" si="163"/>
        <v>0</v>
      </c>
      <c r="T45" s="178">
        <f t="shared" si="163"/>
        <v>76.785714285714292</v>
      </c>
      <c r="U45" s="178">
        <f t="shared" si="163"/>
        <v>77.272727272727266</v>
      </c>
      <c r="V45" s="178">
        <f t="shared" si="163"/>
        <v>68.75</v>
      </c>
      <c r="W45" s="178">
        <f t="shared" si="163"/>
        <v>72.727272727272734</v>
      </c>
      <c r="X45" s="178">
        <f t="shared" si="163"/>
        <v>70.769230769230774</v>
      </c>
      <c r="Y45" s="178">
        <f t="shared" si="163"/>
        <v>80.952380952380949</v>
      </c>
      <c r="Z45" s="178">
        <f t="shared" si="163"/>
        <v>71.428571428571431</v>
      </c>
      <c r="AA45" s="178">
        <f t="shared" si="163"/>
        <v>78.571428571428569</v>
      </c>
      <c r="AB45" s="178">
        <f t="shared" si="163"/>
        <v>100</v>
      </c>
      <c r="AC45" s="178">
        <f t="shared" si="163"/>
        <v>53.846153846153847</v>
      </c>
      <c r="AD45" s="178">
        <f t="shared" si="163"/>
        <v>100</v>
      </c>
      <c r="AE45" s="178">
        <f t="shared" si="163"/>
        <v>80</v>
      </c>
      <c r="AF45" s="178">
        <f t="shared" si="163"/>
        <v>92.20779220779221</v>
      </c>
      <c r="AG45" s="178">
        <f t="shared" si="163"/>
        <v>54.545454545454547</v>
      </c>
      <c r="AH45" s="178">
        <f t="shared" si="163"/>
        <v>50</v>
      </c>
      <c r="AI45" s="178">
        <f t="shared" si="163"/>
        <v>87.5</v>
      </c>
      <c r="AJ45" s="178">
        <f t="shared" si="163"/>
        <v>71.428571428571431</v>
      </c>
      <c r="AK45" s="178">
        <f t="shared" si="163"/>
        <v>63.636363636363633</v>
      </c>
      <c r="AL45" s="178">
        <f t="shared" si="163"/>
        <v>91.666666666666671</v>
      </c>
      <c r="AM45" s="178">
        <f t="shared" si="163"/>
        <v>78.260869565217391</v>
      </c>
      <c r="AN45" s="178">
        <f t="shared" si="163"/>
        <v>0</v>
      </c>
      <c r="AO45" s="178">
        <f t="shared" si="163"/>
        <v>73.684210526315795</v>
      </c>
      <c r="AP45" s="178">
        <f t="shared" si="163"/>
        <v>83.02658486707567</v>
      </c>
      <c r="AQ45" s="178">
        <f t="shared" si="163"/>
        <v>70.833333333333329</v>
      </c>
      <c r="AR45" s="178">
        <f t="shared" si="163"/>
        <v>100</v>
      </c>
      <c r="AS45" s="178">
        <f t="shared" si="163"/>
        <v>72.549019607843135</v>
      </c>
      <c r="AT45" s="178">
        <f t="shared" si="163"/>
        <v>72.727272727272734</v>
      </c>
      <c r="AU45" s="178">
        <f t="shared" si="163"/>
        <v>70.754716981132077</v>
      </c>
      <c r="AV45" s="178">
        <f t="shared" si="163"/>
        <v>75.714285714285708</v>
      </c>
      <c r="AW45" s="178">
        <f t="shared" si="163"/>
        <v>0</v>
      </c>
      <c r="AX45" s="178">
        <f t="shared" si="163"/>
        <v>66.21621621621621</v>
      </c>
      <c r="AY45" s="178">
        <f t="shared" si="163"/>
        <v>60</v>
      </c>
      <c r="AZ45" s="178">
        <f t="shared" si="163"/>
        <v>100</v>
      </c>
      <c r="BA45" s="178">
        <f t="shared" si="163"/>
        <v>69.230769230769226</v>
      </c>
      <c r="BB45" s="178">
        <f t="shared" si="163"/>
        <v>72.972972972972968</v>
      </c>
      <c r="BC45" s="178">
        <f t="shared" si="163"/>
        <v>62.5</v>
      </c>
      <c r="BD45" s="178">
        <f t="shared" si="163"/>
        <v>69.565217391304344</v>
      </c>
      <c r="BE45" s="178">
        <f t="shared" si="163"/>
        <v>65.217391304347828</v>
      </c>
      <c r="BF45" s="178">
        <f t="shared" si="163"/>
        <v>69.893899204244036</v>
      </c>
      <c r="BG45" s="178">
        <f t="shared" si="163"/>
        <v>70.491803278688522</v>
      </c>
      <c r="BH45" s="178">
        <f t="shared" si="163"/>
        <v>72.727272727272734</v>
      </c>
      <c r="BI45" s="178">
        <f t="shared" si="163"/>
        <v>64.15094339622641</v>
      </c>
      <c r="BJ45" s="178">
        <f t="shared" si="163"/>
        <v>57.5</v>
      </c>
      <c r="BK45" s="178">
        <f t="shared" si="163"/>
        <v>70.588235294117652</v>
      </c>
      <c r="BL45" s="178">
        <f t="shared" si="163"/>
        <v>69.230769230769226</v>
      </c>
      <c r="BM45" s="178">
        <f t="shared" si="163"/>
        <v>100</v>
      </c>
      <c r="BN45" s="178">
        <f t="shared" si="163"/>
        <v>73.170731707317074</v>
      </c>
      <c r="BO45" s="178">
        <f t="shared" si="163"/>
        <v>71.428571428571431</v>
      </c>
      <c r="BP45" s="178">
        <f t="shared" si="163"/>
        <v>73.417721518987335</v>
      </c>
      <c r="BQ45" s="178">
        <f t="shared" si="163"/>
        <v>68.5131195335277</v>
      </c>
      <c r="BR45" s="178">
        <f t="shared" si="163"/>
        <v>76.92307692307692</v>
      </c>
      <c r="BS45" s="178">
        <f t="shared" si="163"/>
        <v>71.428571428571431</v>
      </c>
      <c r="BT45" s="178" t="e">
        <f t="shared" si="163"/>
        <v>#DIV/0!</v>
      </c>
      <c r="BU45" s="178">
        <f t="shared" si="163"/>
        <v>46.153846153846153</v>
      </c>
      <c r="BV45" s="178">
        <f t="shared" ref="BV45:EG45" si="164">BV44*100/BV20</f>
        <v>100</v>
      </c>
      <c r="BW45" s="178">
        <f t="shared" si="164"/>
        <v>100</v>
      </c>
      <c r="BX45" s="178">
        <f t="shared" si="164"/>
        <v>82.926829268292678</v>
      </c>
      <c r="BY45" s="178">
        <f t="shared" si="164"/>
        <v>88.888888888888886</v>
      </c>
      <c r="BZ45" s="178">
        <f t="shared" si="164"/>
        <v>73.684210526315795</v>
      </c>
      <c r="CA45" s="178" t="e">
        <f t="shared" si="164"/>
        <v>#DIV/0!</v>
      </c>
      <c r="CB45" s="178">
        <f t="shared" si="164"/>
        <v>80</v>
      </c>
      <c r="CC45" s="178" t="e">
        <f t="shared" si="164"/>
        <v>#DIV/0!</v>
      </c>
      <c r="CD45" s="178">
        <f t="shared" si="164"/>
        <v>88.888888888888886</v>
      </c>
      <c r="CE45" s="178">
        <f t="shared" si="164"/>
        <v>78.94736842105263</v>
      </c>
      <c r="CF45" s="178">
        <f t="shared" si="164"/>
        <v>51.428571428571431</v>
      </c>
      <c r="CG45" s="178">
        <f t="shared" si="164"/>
        <v>100</v>
      </c>
      <c r="CH45" s="178">
        <f t="shared" si="164"/>
        <v>62.5</v>
      </c>
      <c r="CI45" s="178">
        <f t="shared" si="164"/>
        <v>57.142857142857146</v>
      </c>
      <c r="CJ45" s="178" t="e">
        <f t="shared" si="164"/>
        <v>#DIV/0!</v>
      </c>
      <c r="CK45" s="178">
        <f t="shared" si="164"/>
        <v>50</v>
      </c>
      <c r="CL45" s="178">
        <f t="shared" si="164"/>
        <v>61.111111111111114</v>
      </c>
      <c r="CM45" s="178">
        <f t="shared" si="164"/>
        <v>100</v>
      </c>
      <c r="CN45" s="178">
        <f t="shared" si="164"/>
        <v>74.175824175824175</v>
      </c>
      <c r="CO45" s="178">
        <f t="shared" si="164"/>
        <v>87.179487179487182</v>
      </c>
      <c r="CP45" s="178">
        <f t="shared" si="164"/>
        <v>85</v>
      </c>
      <c r="CQ45" s="178">
        <f t="shared" si="164"/>
        <v>100</v>
      </c>
      <c r="CR45" s="178">
        <f t="shared" si="164"/>
        <v>88.888888888888886</v>
      </c>
      <c r="CS45" s="178">
        <f t="shared" si="164"/>
        <v>90.909090909090907</v>
      </c>
      <c r="CT45" s="178">
        <f t="shared" si="164"/>
        <v>88.63636363636364</v>
      </c>
      <c r="CU45" s="178">
        <f t="shared" si="164"/>
        <v>90</v>
      </c>
      <c r="CV45" s="178">
        <f t="shared" si="164"/>
        <v>100</v>
      </c>
      <c r="CW45" s="178">
        <f t="shared" si="164"/>
        <v>95.652173913043484</v>
      </c>
      <c r="CX45" s="178">
        <f t="shared" si="164"/>
        <v>89.473684210526315</v>
      </c>
      <c r="CY45" s="178">
        <f t="shared" si="164"/>
        <v>89.729729729729726</v>
      </c>
      <c r="CZ45" s="178" t="e">
        <f t="shared" si="164"/>
        <v>#DIV/0!</v>
      </c>
      <c r="DA45" s="178">
        <f t="shared" si="164"/>
        <v>86</v>
      </c>
      <c r="DB45" s="178">
        <f t="shared" si="164"/>
        <v>88.679245283018872</v>
      </c>
      <c r="DC45" s="178">
        <f t="shared" si="164"/>
        <v>88.315217391304344</v>
      </c>
      <c r="DD45" s="178">
        <f t="shared" si="164"/>
        <v>66.666666666666671</v>
      </c>
      <c r="DE45" s="178" t="e">
        <f t="shared" si="164"/>
        <v>#DIV/0!</v>
      </c>
      <c r="DF45" s="178">
        <f t="shared" si="164"/>
        <v>93.75</v>
      </c>
      <c r="DG45" s="178">
        <f t="shared" si="164"/>
        <v>100</v>
      </c>
      <c r="DH45" s="178">
        <f t="shared" si="164"/>
        <v>86.36363636363636</v>
      </c>
      <c r="DI45" s="178">
        <f t="shared" si="164"/>
        <v>58.558558558558559</v>
      </c>
      <c r="DJ45" s="178">
        <f t="shared" si="164"/>
        <v>100</v>
      </c>
      <c r="DK45" s="178">
        <f t="shared" si="164"/>
        <v>94.02985074626865</v>
      </c>
      <c r="DL45" s="178">
        <f t="shared" si="164"/>
        <v>100</v>
      </c>
      <c r="DM45" s="178">
        <f t="shared" si="164"/>
        <v>85.981308411214954</v>
      </c>
      <c r="DN45" s="178">
        <f t="shared" si="164"/>
        <v>86.865342163355407</v>
      </c>
      <c r="DO45" s="178">
        <f t="shared" si="164"/>
        <v>47.368421052631582</v>
      </c>
      <c r="DP45" s="178">
        <f t="shared" si="164"/>
        <v>69.354838709677423</v>
      </c>
      <c r="DQ45" s="178">
        <f t="shared" si="164"/>
        <v>66.666666666666671</v>
      </c>
      <c r="DR45" s="178">
        <f t="shared" si="164"/>
        <v>69.117647058823536</v>
      </c>
      <c r="DS45" s="178">
        <f t="shared" si="164"/>
        <v>84.905660377358487</v>
      </c>
      <c r="DT45" s="178">
        <f t="shared" si="164"/>
        <v>61.643835616438359</v>
      </c>
      <c r="DU45" s="178">
        <f t="shared" si="164"/>
        <v>65.338645418326692</v>
      </c>
      <c r="DV45" s="178">
        <f t="shared" si="164"/>
        <v>76.470588235294116</v>
      </c>
      <c r="DW45" s="178">
        <f t="shared" si="164"/>
        <v>76.470588235294116</v>
      </c>
      <c r="DX45" s="178">
        <f t="shared" si="164"/>
        <v>88.888888888888886</v>
      </c>
      <c r="DY45" s="178">
        <f t="shared" si="164"/>
        <v>84.732824427480921</v>
      </c>
      <c r="DZ45" s="178">
        <f t="shared" si="164"/>
        <v>80</v>
      </c>
      <c r="EA45" s="178">
        <f t="shared" si="164"/>
        <v>75</v>
      </c>
      <c r="EB45" s="178">
        <f t="shared" si="164"/>
        <v>83.333333333333329</v>
      </c>
      <c r="EC45" s="178">
        <f t="shared" si="164"/>
        <v>85.714285714285708</v>
      </c>
      <c r="ED45" s="178">
        <f t="shared" si="164"/>
        <v>82.142857142857139</v>
      </c>
      <c r="EE45" s="178">
        <f t="shared" si="164"/>
        <v>75</v>
      </c>
      <c r="EF45" s="178">
        <f t="shared" si="164"/>
        <v>83.969465648854964</v>
      </c>
      <c r="EG45" s="178">
        <f t="shared" si="164"/>
        <v>80</v>
      </c>
      <c r="EH45" s="178">
        <f t="shared" ref="EH45:GE45" si="165">EH44*100/EH20</f>
        <v>75</v>
      </c>
      <c r="EI45" s="178">
        <f t="shared" si="165"/>
        <v>100</v>
      </c>
      <c r="EJ45" s="178">
        <f t="shared" si="165"/>
        <v>100</v>
      </c>
      <c r="EK45" s="178">
        <f t="shared" si="165"/>
        <v>85.714285714285708</v>
      </c>
      <c r="EL45" s="178">
        <f t="shared" si="165"/>
        <v>100</v>
      </c>
      <c r="EM45" s="178">
        <f t="shared" si="165"/>
        <v>100</v>
      </c>
      <c r="EN45" s="178" t="e">
        <f t="shared" si="165"/>
        <v>#DIV/0!</v>
      </c>
      <c r="EO45" s="178">
        <f t="shared" si="165"/>
        <v>100</v>
      </c>
      <c r="EP45" s="178">
        <f t="shared" si="165"/>
        <v>86.124401913875602</v>
      </c>
      <c r="EQ45" s="178">
        <f t="shared" si="165"/>
        <v>84.727272727272734</v>
      </c>
      <c r="ER45" s="178">
        <f t="shared" si="165"/>
        <v>34.523809523809526</v>
      </c>
      <c r="ES45" s="178">
        <f t="shared" si="165"/>
        <v>34.523809523809526</v>
      </c>
      <c r="ET45" s="178">
        <f t="shared" si="165"/>
        <v>100</v>
      </c>
      <c r="EU45" s="178">
        <f t="shared" si="165"/>
        <v>100</v>
      </c>
      <c r="EV45" s="178">
        <f t="shared" si="165"/>
        <v>87.931034482758619</v>
      </c>
      <c r="EW45" s="178">
        <f t="shared" si="165"/>
        <v>90.322580645161295</v>
      </c>
      <c r="EX45" s="178">
        <f t="shared" si="165"/>
        <v>100</v>
      </c>
      <c r="EY45" s="178">
        <f t="shared" si="165"/>
        <v>92</v>
      </c>
      <c r="EZ45" s="178">
        <f t="shared" si="165"/>
        <v>0</v>
      </c>
      <c r="FA45" s="178">
        <f t="shared" si="165"/>
        <v>90.566037735849051</v>
      </c>
      <c r="FB45" s="178">
        <f t="shared" si="165"/>
        <v>100</v>
      </c>
      <c r="FC45" s="178">
        <f t="shared" si="165"/>
        <v>100</v>
      </c>
      <c r="FD45" s="178">
        <f t="shared" si="165"/>
        <v>100</v>
      </c>
      <c r="FE45" s="178">
        <f t="shared" si="165"/>
        <v>96</v>
      </c>
      <c r="FF45" s="178">
        <f t="shared" si="165"/>
        <v>100</v>
      </c>
      <c r="FG45" s="178">
        <f t="shared" si="165"/>
        <v>80.882352941176464</v>
      </c>
      <c r="FH45" s="178">
        <f t="shared" si="165"/>
        <v>100</v>
      </c>
      <c r="FI45" s="178">
        <f t="shared" si="165"/>
        <v>89.473684210526315</v>
      </c>
      <c r="FJ45" s="178">
        <f t="shared" si="165"/>
        <v>88.790560471976406</v>
      </c>
      <c r="FK45" s="178">
        <f t="shared" si="165"/>
        <v>89.142857142857139</v>
      </c>
      <c r="FL45" s="178">
        <f t="shared" si="165"/>
        <v>76.623376623376629</v>
      </c>
      <c r="FM45" s="178">
        <f t="shared" si="165"/>
        <v>82.608695652173907</v>
      </c>
      <c r="FN45" s="178">
        <f t="shared" si="165"/>
        <v>79.572446555819482</v>
      </c>
      <c r="FO45" s="178">
        <f t="shared" si="165"/>
        <v>100</v>
      </c>
      <c r="FP45" s="178">
        <f t="shared" si="165"/>
        <v>90.384615384615387</v>
      </c>
      <c r="FQ45" s="178">
        <f t="shared" si="165"/>
        <v>75.862068965517238</v>
      </c>
      <c r="FR45" s="178">
        <f t="shared" si="165"/>
        <v>82.222222222222229</v>
      </c>
      <c r="FS45" s="178">
        <f t="shared" si="165"/>
        <v>84.251968503937007</v>
      </c>
      <c r="FT45" s="178">
        <f t="shared" si="165"/>
        <v>80</v>
      </c>
      <c r="FU45" s="178">
        <f t="shared" si="165"/>
        <v>87.5</v>
      </c>
      <c r="FV45" s="178">
        <f t="shared" si="165"/>
        <v>82.142857142857139</v>
      </c>
      <c r="FW45" s="178">
        <f t="shared" si="165"/>
        <v>80.400572246065806</v>
      </c>
      <c r="FX45" s="178">
        <f t="shared" si="165"/>
        <v>59.701492537313435</v>
      </c>
      <c r="FY45" s="178">
        <f t="shared" si="165"/>
        <v>75.510204081632651</v>
      </c>
      <c r="FZ45" s="178">
        <f t="shared" si="165"/>
        <v>71.428571428571431</v>
      </c>
      <c r="GA45" s="178">
        <f t="shared" si="165"/>
        <v>67.741935483870961</v>
      </c>
      <c r="GB45" s="178">
        <f t="shared" si="165"/>
        <v>69.491525423728817</v>
      </c>
      <c r="GC45" s="178">
        <f t="shared" si="165"/>
        <v>0</v>
      </c>
      <c r="GD45" s="178">
        <f t="shared" si="165"/>
        <v>66.666666666666671</v>
      </c>
      <c r="GE45" s="178">
        <f t="shared" si="165"/>
        <v>67</v>
      </c>
    </row>
    <row r="46" spans="1:187" ht="30" customHeight="1" x14ac:dyDescent="0.55000000000000004">
      <c r="A46" s="221"/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3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4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2"/>
      <c r="GC46" s="222"/>
      <c r="GD46" s="222"/>
      <c r="GE46" s="222"/>
    </row>
    <row r="47" spans="1:187" ht="30" customHeight="1" x14ac:dyDescent="0.55000000000000004">
      <c r="A47" s="141"/>
      <c r="B47" s="225" t="s">
        <v>308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4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5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</row>
    <row r="48" spans="1:187" ht="24" customHeight="1" x14ac:dyDescent="0.4">
      <c r="A48" s="124"/>
      <c r="B48" s="226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</row>
    <row r="49" spans="1:187" ht="24" customHeight="1" x14ac:dyDescent="0.4">
      <c r="A49" s="124"/>
      <c r="B49" s="226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</row>
    <row r="50" spans="1:187" ht="24" customHeight="1" x14ac:dyDescent="0.4">
      <c r="A50" s="124"/>
      <c r="B50" s="226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</row>
    <row r="51" spans="1:187" ht="24" customHeight="1" x14ac:dyDescent="0.4">
      <c r="A51" s="124"/>
      <c r="B51" s="226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</row>
    <row r="52" spans="1:187" ht="24" customHeight="1" x14ac:dyDescent="0.4">
      <c r="A52" s="124"/>
      <c r="B52" s="226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</row>
    <row r="53" spans="1:187" ht="24" customHeight="1" x14ac:dyDescent="0.4">
      <c r="A53" s="124"/>
      <c r="B53" s="226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</row>
    <row r="54" spans="1:187" ht="24" customHeight="1" x14ac:dyDescent="0.4">
      <c r="A54" s="124"/>
      <c r="B54" s="226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</row>
    <row r="55" spans="1:187" ht="24" customHeight="1" x14ac:dyDescent="0.4">
      <c r="A55" s="124"/>
      <c r="B55" s="226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</row>
    <row r="56" spans="1:187" ht="24" customHeight="1" x14ac:dyDescent="0.4">
      <c r="A56" s="124"/>
      <c r="B56" s="226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</row>
    <row r="57" spans="1:187" ht="24" customHeight="1" x14ac:dyDescent="0.4">
      <c r="A57" s="124"/>
      <c r="B57" s="226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</row>
    <row r="58" spans="1:187" ht="24" customHeight="1" x14ac:dyDescent="0.4">
      <c r="A58" s="124"/>
      <c r="B58" s="226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</row>
    <row r="59" spans="1:187" ht="24" customHeight="1" x14ac:dyDescent="0.4">
      <c r="A59" s="124"/>
      <c r="B59" s="226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</row>
    <row r="60" spans="1:187" ht="24" customHeight="1" x14ac:dyDescent="0.4">
      <c r="A60" s="124"/>
      <c r="B60" s="226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</row>
    <row r="61" spans="1:187" ht="24" customHeight="1" x14ac:dyDescent="0.4">
      <c r="A61" s="124"/>
      <c r="B61" s="226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</row>
    <row r="62" spans="1:187" ht="24" customHeight="1" x14ac:dyDescent="0.4">
      <c r="A62" s="124"/>
      <c r="B62" s="226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</row>
    <row r="63" spans="1:187" ht="24" customHeight="1" x14ac:dyDescent="0.4">
      <c r="A63" s="124"/>
      <c r="B63" s="226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</row>
    <row r="64" spans="1:187" ht="24" customHeight="1" x14ac:dyDescent="0.4">
      <c r="A64" s="124"/>
      <c r="B64" s="226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</row>
    <row r="65" spans="1:187" ht="24" customHeight="1" x14ac:dyDescent="0.4">
      <c r="A65" s="124"/>
      <c r="B65" s="226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</row>
    <row r="66" spans="1:187" ht="24" customHeight="1" x14ac:dyDescent="0.4">
      <c r="A66" s="124"/>
      <c r="B66" s="226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</row>
    <row r="67" spans="1:187" ht="24" customHeight="1" x14ac:dyDescent="0.4">
      <c r="A67" s="124"/>
      <c r="B67" s="226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</row>
    <row r="68" spans="1:187" ht="24" customHeight="1" x14ac:dyDescent="0.4">
      <c r="A68" s="124"/>
      <c r="B68" s="226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</row>
    <row r="69" spans="1:187" ht="24" customHeight="1" x14ac:dyDescent="0.4">
      <c r="A69" s="124"/>
      <c r="B69" s="226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</row>
    <row r="70" spans="1:187" ht="24" customHeight="1" x14ac:dyDescent="0.4">
      <c r="A70" s="124"/>
      <c r="B70" s="226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</row>
    <row r="71" spans="1:187" ht="24" customHeight="1" x14ac:dyDescent="0.4">
      <c r="A71" s="124"/>
      <c r="B71" s="226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</row>
    <row r="72" spans="1:187" ht="24" customHeight="1" x14ac:dyDescent="0.4">
      <c r="A72" s="124"/>
      <c r="B72" s="226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</row>
    <row r="73" spans="1:187" ht="24" customHeight="1" x14ac:dyDescent="0.4">
      <c r="A73" s="124"/>
      <c r="B73" s="226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</row>
    <row r="74" spans="1:187" ht="24" customHeight="1" x14ac:dyDescent="0.4">
      <c r="A74" s="124"/>
      <c r="B74" s="226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</row>
    <row r="75" spans="1:187" ht="24" customHeight="1" x14ac:dyDescent="0.4">
      <c r="A75" s="124"/>
      <c r="B75" s="226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</row>
    <row r="76" spans="1:187" ht="24" customHeight="1" x14ac:dyDescent="0.4">
      <c r="A76" s="124"/>
      <c r="B76" s="226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</row>
    <row r="77" spans="1:187" ht="24" customHeight="1" x14ac:dyDescent="0.4">
      <c r="A77" s="124"/>
      <c r="B77" s="226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</row>
    <row r="78" spans="1:187" ht="24" customHeight="1" x14ac:dyDescent="0.4">
      <c r="A78" s="124"/>
      <c r="B78" s="226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</row>
    <row r="79" spans="1:187" ht="24" customHeight="1" x14ac:dyDescent="0.4">
      <c r="A79" s="124"/>
      <c r="B79" s="226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</row>
    <row r="80" spans="1:187" ht="24" customHeight="1" x14ac:dyDescent="0.4">
      <c r="A80" s="124"/>
      <c r="B80" s="226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</row>
    <row r="81" spans="1:187" ht="24" customHeight="1" x14ac:dyDescent="0.4">
      <c r="A81" s="124"/>
      <c r="B81" s="226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</row>
    <row r="82" spans="1:187" ht="24" customHeight="1" x14ac:dyDescent="0.4">
      <c r="A82" s="124"/>
      <c r="B82" s="226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</row>
    <row r="83" spans="1:187" ht="24" customHeight="1" x14ac:dyDescent="0.4">
      <c r="A83" s="124"/>
      <c r="B83" s="226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</row>
    <row r="84" spans="1:187" ht="24" customHeight="1" x14ac:dyDescent="0.4">
      <c r="A84" s="124"/>
      <c r="B84" s="226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</row>
    <row r="85" spans="1:187" ht="24" customHeight="1" x14ac:dyDescent="0.4">
      <c r="A85" s="124"/>
      <c r="B85" s="226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</row>
    <row r="86" spans="1:187" ht="24" customHeight="1" x14ac:dyDescent="0.4">
      <c r="A86" s="124"/>
      <c r="B86" s="226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</row>
    <row r="87" spans="1:187" ht="24" customHeight="1" x14ac:dyDescent="0.4">
      <c r="A87" s="124"/>
      <c r="B87" s="226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</row>
    <row r="88" spans="1:187" ht="24" customHeight="1" x14ac:dyDescent="0.4">
      <c r="A88" s="124"/>
      <c r="B88" s="226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</row>
    <row r="89" spans="1:187" ht="24" customHeight="1" x14ac:dyDescent="0.4">
      <c r="A89" s="124"/>
      <c r="B89" s="226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</row>
    <row r="90" spans="1:187" ht="24" customHeight="1" x14ac:dyDescent="0.4">
      <c r="A90" s="124"/>
      <c r="B90" s="226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</row>
    <row r="91" spans="1:187" ht="24" customHeight="1" x14ac:dyDescent="0.4">
      <c r="A91" s="124"/>
      <c r="B91" s="226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</row>
    <row r="92" spans="1:187" ht="24" customHeight="1" x14ac:dyDescent="0.4">
      <c r="A92" s="124"/>
      <c r="B92" s="226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</row>
    <row r="93" spans="1:187" ht="24" customHeight="1" x14ac:dyDescent="0.4">
      <c r="A93" s="124"/>
      <c r="B93" s="226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</row>
    <row r="94" spans="1:187" ht="24" customHeight="1" x14ac:dyDescent="0.4">
      <c r="A94" s="124"/>
      <c r="B94" s="226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</row>
    <row r="95" spans="1:187" ht="24" customHeight="1" x14ac:dyDescent="0.4">
      <c r="A95" s="124"/>
      <c r="B95" s="226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</row>
    <row r="96" spans="1:187" ht="24" customHeight="1" x14ac:dyDescent="0.4">
      <c r="A96" s="124"/>
      <c r="B96" s="226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</row>
    <row r="97" spans="1:187" ht="24" customHeight="1" x14ac:dyDescent="0.4">
      <c r="A97" s="124"/>
      <c r="B97" s="226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</row>
    <row r="98" spans="1:187" ht="24" customHeight="1" x14ac:dyDescent="0.4">
      <c r="A98" s="124"/>
      <c r="B98" s="226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</row>
    <row r="99" spans="1:187" ht="24" customHeight="1" x14ac:dyDescent="0.4">
      <c r="A99" s="124"/>
      <c r="B99" s="226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</row>
    <row r="100" spans="1:187" ht="24" customHeight="1" x14ac:dyDescent="0.4">
      <c r="A100" s="124"/>
      <c r="B100" s="226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</row>
    <row r="101" spans="1:187" ht="24" customHeight="1" x14ac:dyDescent="0.4">
      <c r="A101" s="124"/>
      <c r="B101" s="226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</row>
    <row r="102" spans="1:187" ht="24" customHeight="1" x14ac:dyDescent="0.4">
      <c r="A102" s="124"/>
      <c r="B102" s="226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</row>
    <row r="103" spans="1:187" ht="24" customHeight="1" x14ac:dyDescent="0.4">
      <c r="A103" s="124"/>
      <c r="B103" s="226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</row>
    <row r="104" spans="1:187" ht="24" customHeight="1" x14ac:dyDescent="0.4">
      <c r="A104" s="124"/>
      <c r="B104" s="226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</row>
    <row r="105" spans="1:187" ht="24" customHeight="1" x14ac:dyDescent="0.4">
      <c r="A105" s="124"/>
      <c r="B105" s="226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</row>
    <row r="106" spans="1:187" ht="24" customHeight="1" x14ac:dyDescent="0.4">
      <c r="A106" s="124"/>
      <c r="B106" s="226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</row>
    <row r="107" spans="1:187" ht="24" customHeight="1" x14ac:dyDescent="0.4">
      <c r="A107" s="124"/>
      <c r="B107" s="226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</row>
    <row r="108" spans="1:187" ht="24" customHeight="1" x14ac:dyDescent="0.4">
      <c r="A108" s="124"/>
      <c r="B108" s="226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</row>
    <row r="109" spans="1:187" ht="24" customHeight="1" x14ac:dyDescent="0.4">
      <c r="A109" s="124"/>
      <c r="B109" s="226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</row>
    <row r="110" spans="1:187" ht="24" customHeight="1" x14ac:dyDescent="0.4">
      <c r="A110" s="124"/>
      <c r="B110" s="226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</row>
    <row r="111" spans="1:187" ht="24" customHeight="1" x14ac:dyDescent="0.4">
      <c r="A111" s="124"/>
      <c r="B111" s="226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</row>
    <row r="112" spans="1:187" ht="24" customHeight="1" x14ac:dyDescent="0.4">
      <c r="A112" s="124"/>
      <c r="B112" s="226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</row>
    <row r="113" spans="1:187" ht="24" customHeight="1" x14ac:dyDescent="0.4">
      <c r="A113" s="124"/>
      <c r="B113" s="226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</row>
    <row r="114" spans="1:187" ht="24" customHeight="1" x14ac:dyDescent="0.4">
      <c r="A114" s="124"/>
      <c r="B114" s="226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</row>
    <row r="115" spans="1:187" ht="24" customHeight="1" x14ac:dyDescent="0.4">
      <c r="A115" s="124"/>
      <c r="B115" s="226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</row>
    <row r="116" spans="1:187" ht="24" customHeight="1" x14ac:dyDescent="0.4">
      <c r="A116" s="124"/>
      <c r="B116" s="226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</row>
    <row r="117" spans="1:187" ht="24" customHeight="1" x14ac:dyDescent="0.4">
      <c r="A117" s="124"/>
      <c r="B117" s="226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</row>
    <row r="118" spans="1:187" ht="24" customHeight="1" x14ac:dyDescent="0.4">
      <c r="A118" s="124"/>
      <c r="B118" s="226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</row>
    <row r="119" spans="1:187" ht="24" customHeight="1" x14ac:dyDescent="0.4">
      <c r="A119" s="124"/>
      <c r="B119" s="226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</row>
    <row r="120" spans="1:187" ht="24" customHeight="1" x14ac:dyDescent="0.4">
      <c r="A120" s="124"/>
      <c r="B120" s="226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</row>
    <row r="121" spans="1:187" ht="24" customHeight="1" x14ac:dyDescent="0.4">
      <c r="A121" s="124"/>
      <c r="B121" s="226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</row>
    <row r="122" spans="1:187" ht="24" customHeight="1" x14ac:dyDescent="0.4">
      <c r="A122" s="124"/>
      <c r="B122" s="226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</row>
    <row r="123" spans="1:187" ht="24" customHeight="1" x14ac:dyDescent="0.4">
      <c r="A123" s="124"/>
      <c r="B123" s="226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</row>
    <row r="124" spans="1:187" ht="24" customHeight="1" x14ac:dyDescent="0.4">
      <c r="A124" s="124"/>
      <c r="B124" s="226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</row>
    <row r="125" spans="1:187" ht="24" customHeight="1" x14ac:dyDescent="0.4">
      <c r="A125" s="124"/>
      <c r="B125" s="226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</row>
    <row r="126" spans="1:187" ht="24" customHeight="1" x14ac:dyDescent="0.4">
      <c r="A126" s="124"/>
      <c r="B126" s="226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</row>
    <row r="127" spans="1:187" ht="24" customHeight="1" x14ac:dyDescent="0.4">
      <c r="A127" s="124"/>
      <c r="B127" s="226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</row>
    <row r="128" spans="1:187" ht="24" customHeight="1" x14ac:dyDescent="0.4">
      <c r="A128" s="124"/>
      <c r="B128" s="226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</row>
    <row r="129" spans="1:187" ht="24" customHeight="1" x14ac:dyDescent="0.4">
      <c r="A129" s="124"/>
      <c r="B129" s="226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</row>
    <row r="130" spans="1:187" ht="24" customHeight="1" x14ac:dyDescent="0.4">
      <c r="A130" s="124"/>
      <c r="B130" s="226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</row>
    <row r="131" spans="1:187" ht="24" customHeight="1" x14ac:dyDescent="0.4">
      <c r="A131" s="124"/>
      <c r="B131" s="226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</row>
    <row r="132" spans="1:187" ht="24" customHeight="1" x14ac:dyDescent="0.4">
      <c r="A132" s="124"/>
      <c r="B132" s="226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</row>
    <row r="133" spans="1:187" ht="24" customHeight="1" x14ac:dyDescent="0.4">
      <c r="A133" s="124"/>
      <c r="B133" s="226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</row>
    <row r="134" spans="1:187" ht="24" customHeight="1" x14ac:dyDescent="0.4">
      <c r="A134" s="124"/>
      <c r="B134" s="226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</row>
    <row r="135" spans="1:187" ht="24" customHeight="1" x14ac:dyDescent="0.4">
      <c r="A135" s="124"/>
      <c r="B135" s="226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</row>
    <row r="136" spans="1:187" ht="24" customHeight="1" x14ac:dyDescent="0.4">
      <c r="A136" s="124"/>
      <c r="B136" s="226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</row>
    <row r="137" spans="1:187" ht="24" customHeight="1" x14ac:dyDescent="0.4">
      <c r="A137" s="124"/>
      <c r="B137" s="226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</row>
    <row r="138" spans="1:187" ht="24" customHeight="1" x14ac:dyDescent="0.4">
      <c r="A138" s="124"/>
      <c r="B138" s="226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</row>
    <row r="139" spans="1:187" ht="24" customHeight="1" x14ac:dyDescent="0.4">
      <c r="A139" s="124"/>
      <c r="B139" s="226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</row>
    <row r="140" spans="1:187" ht="24" customHeight="1" x14ac:dyDescent="0.4">
      <c r="A140" s="124"/>
      <c r="B140" s="226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</row>
    <row r="141" spans="1:187" ht="24" customHeight="1" x14ac:dyDescent="0.4">
      <c r="A141" s="124"/>
      <c r="B141" s="226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</row>
    <row r="142" spans="1:187" ht="24" customHeight="1" x14ac:dyDescent="0.4">
      <c r="A142" s="124"/>
      <c r="B142" s="226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</row>
    <row r="143" spans="1:187" ht="24" customHeight="1" x14ac:dyDescent="0.4">
      <c r="A143" s="124"/>
      <c r="B143" s="226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</row>
    <row r="144" spans="1:187" ht="24" customHeight="1" x14ac:dyDescent="0.4">
      <c r="A144" s="124"/>
      <c r="B144" s="226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</row>
    <row r="145" spans="1:187" ht="24" customHeight="1" x14ac:dyDescent="0.4">
      <c r="A145" s="124"/>
      <c r="B145" s="226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</row>
    <row r="146" spans="1:187" ht="24" customHeight="1" x14ac:dyDescent="0.4">
      <c r="A146" s="124"/>
      <c r="B146" s="226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</row>
    <row r="147" spans="1:187" ht="24" customHeight="1" x14ac:dyDescent="0.4">
      <c r="A147" s="124"/>
      <c r="B147" s="226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</row>
    <row r="148" spans="1:187" ht="24" customHeight="1" x14ac:dyDescent="0.4">
      <c r="A148" s="124"/>
      <c r="B148" s="226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</row>
    <row r="149" spans="1:187" ht="24" customHeight="1" x14ac:dyDescent="0.4">
      <c r="A149" s="124"/>
      <c r="B149" s="226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</row>
    <row r="150" spans="1:187" ht="24" customHeight="1" x14ac:dyDescent="0.4">
      <c r="A150" s="124"/>
      <c r="B150" s="226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</row>
    <row r="151" spans="1:187" ht="24" customHeight="1" x14ac:dyDescent="0.4">
      <c r="A151" s="124"/>
      <c r="B151" s="226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</row>
    <row r="152" spans="1:187" ht="24" customHeight="1" x14ac:dyDescent="0.4">
      <c r="A152" s="124"/>
      <c r="B152" s="226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</row>
    <row r="153" spans="1:187" ht="24" customHeight="1" x14ac:dyDescent="0.4">
      <c r="A153" s="124"/>
      <c r="B153" s="226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</row>
    <row r="154" spans="1:187" ht="24" customHeight="1" x14ac:dyDescent="0.4">
      <c r="A154" s="124"/>
      <c r="B154" s="226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</row>
    <row r="155" spans="1:187" ht="24" customHeight="1" x14ac:dyDescent="0.4">
      <c r="A155" s="124"/>
      <c r="B155" s="226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</row>
    <row r="156" spans="1:187" ht="24" customHeight="1" x14ac:dyDescent="0.4">
      <c r="A156" s="124"/>
      <c r="B156" s="226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</row>
    <row r="157" spans="1:187" ht="24" customHeight="1" x14ac:dyDescent="0.4">
      <c r="A157" s="124"/>
      <c r="B157" s="226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</row>
    <row r="158" spans="1:187" ht="24" customHeight="1" x14ac:dyDescent="0.4">
      <c r="A158" s="124"/>
      <c r="B158" s="226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</row>
    <row r="159" spans="1:187" ht="24" customHeight="1" x14ac:dyDescent="0.4">
      <c r="A159" s="124"/>
      <c r="B159" s="226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</row>
    <row r="160" spans="1:187" ht="24" customHeight="1" x14ac:dyDescent="0.4">
      <c r="A160" s="124"/>
      <c r="B160" s="226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</row>
    <row r="161" spans="1:187" ht="24" customHeight="1" x14ac:dyDescent="0.4">
      <c r="A161" s="124"/>
      <c r="B161" s="226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</row>
    <row r="162" spans="1:187" ht="24" customHeight="1" x14ac:dyDescent="0.4">
      <c r="A162" s="124"/>
      <c r="B162" s="226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</row>
    <row r="163" spans="1:187" ht="24" customHeight="1" x14ac:dyDescent="0.4">
      <c r="A163" s="124"/>
      <c r="B163" s="226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</row>
    <row r="164" spans="1:187" ht="24" customHeight="1" x14ac:dyDescent="0.4">
      <c r="A164" s="124"/>
      <c r="B164" s="226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</row>
    <row r="165" spans="1:187" ht="24" customHeight="1" x14ac:dyDescent="0.4">
      <c r="A165" s="124"/>
      <c r="B165" s="226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</row>
    <row r="166" spans="1:187" ht="24" customHeight="1" x14ac:dyDescent="0.4">
      <c r="A166" s="124"/>
      <c r="B166" s="226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</row>
    <row r="167" spans="1:187" ht="24" customHeight="1" x14ac:dyDescent="0.4">
      <c r="A167" s="124"/>
      <c r="B167" s="226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</row>
    <row r="168" spans="1:187" ht="24" customHeight="1" x14ac:dyDescent="0.4">
      <c r="A168" s="124"/>
      <c r="B168" s="226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</row>
    <row r="169" spans="1:187" ht="24" customHeight="1" x14ac:dyDescent="0.4">
      <c r="A169" s="124"/>
      <c r="B169" s="226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</row>
    <row r="170" spans="1:187" ht="24" customHeight="1" x14ac:dyDescent="0.4">
      <c r="A170" s="124"/>
      <c r="B170" s="226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</row>
    <row r="171" spans="1:187" ht="24" customHeight="1" x14ac:dyDescent="0.4">
      <c r="A171" s="124"/>
      <c r="B171" s="226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</row>
    <row r="172" spans="1:187" ht="24" customHeight="1" x14ac:dyDescent="0.4">
      <c r="A172" s="124"/>
      <c r="B172" s="226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</row>
    <row r="173" spans="1:187" ht="24" customHeight="1" x14ac:dyDescent="0.4">
      <c r="A173" s="124"/>
      <c r="B173" s="226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</row>
    <row r="174" spans="1:187" ht="24" customHeight="1" x14ac:dyDescent="0.4">
      <c r="A174" s="124"/>
      <c r="B174" s="226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</row>
    <row r="175" spans="1:187" ht="24" customHeight="1" x14ac:dyDescent="0.4">
      <c r="A175" s="124"/>
      <c r="B175" s="226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</row>
    <row r="176" spans="1:187" ht="24" customHeight="1" x14ac:dyDescent="0.4">
      <c r="A176" s="124"/>
      <c r="B176" s="226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</row>
    <row r="177" spans="1:187" ht="24" customHeight="1" x14ac:dyDescent="0.4">
      <c r="A177" s="124"/>
      <c r="B177" s="226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</row>
    <row r="178" spans="1:187" ht="24" customHeight="1" x14ac:dyDescent="0.4">
      <c r="A178" s="124"/>
      <c r="B178" s="226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</row>
    <row r="179" spans="1:187" ht="24" customHeight="1" x14ac:dyDescent="0.4">
      <c r="A179" s="124"/>
      <c r="B179" s="226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</row>
    <row r="180" spans="1:187" ht="24" customHeight="1" x14ac:dyDescent="0.4">
      <c r="A180" s="124"/>
      <c r="B180" s="226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</row>
    <row r="181" spans="1:187" ht="24" customHeight="1" x14ac:dyDescent="0.4">
      <c r="A181" s="124"/>
      <c r="B181" s="226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</row>
    <row r="182" spans="1:187" ht="24" customHeight="1" x14ac:dyDescent="0.4">
      <c r="A182" s="124"/>
      <c r="B182" s="226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</row>
    <row r="183" spans="1:187" ht="24" customHeight="1" x14ac:dyDescent="0.4">
      <c r="A183" s="124"/>
      <c r="B183" s="226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</row>
    <row r="184" spans="1:187" ht="24" customHeight="1" x14ac:dyDescent="0.4">
      <c r="A184" s="124"/>
      <c r="B184" s="226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</row>
    <row r="185" spans="1:187" ht="24" customHeight="1" x14ac:dyDescent="0.4">
      <c r="A185" s="124"/>
      <c r="B185" s="226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</row>
    <row r="186" spans="1:187" ht="24" customHeight="1" x14ac:dyDescent="0.4">
      <c r="A186" s="124"/>
      <c r="B186" s="226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</row>
    <row r="187" spans="1:187" ht="24" customHeight="1" x14ac:dyDescent="0.4">
      <c r="A187" s="124"/>
      <c r="B187" s="226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</row>
    <row r="188" spans="1:187" ht="24" customHeight="1" x14ac:dyDescent="0.4">
      <c r="A188" s="124"/>
      <c r="B188" s="226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</row>
    <row r="189" spans="1:187" ht="24" customHeight="1" x14ac:dyDescent="0.4">
      <c r="A189" s="124"/>
      <c r="B189" s="226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</row>
    <row r="190" spans="1:187" ht="24" customHeight="1" x14ac:dyDescent="0.4">
      <c r="A190" s="124"/>
      <c r="B190" s="226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</row>
    <row r="191" spans="1:187" ht="24" customHeight="1" x14ac:dyDescent="0.4">
      <c r="A191" s="124"/>
      <c r="B191" s="226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</row>
    <row r="192" spans="1:187" ht="24" customHeight="1" x14ac:dyDescent="0.4">
      <c r="A192" s="124"/>
      <c r="B192" s="226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</row>
    <row r="193" spans="1:187" ht="24" customHeight="1" x14ac:dyDescent="0.4">
      <c r="A193" s="124"/>
      <c r="B193" s="226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</row>
    <row r="194" spans="1:187" ht="24" customHeight="1" x14ac:dyDescent="0.4">
      <c r="A194" s="124"/>
      <c r="B194" s="226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</row>
    <row r="195" spans="1:187" ht="24" customHeight="1" x14ac:dyDescent="0.4">
      <c r="A195" s="124"/>
      <c r="B195" s="226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</row>
    <row r="196" spans="1:187" ht="24" customHeight="1" x14ac:dyDescent="0.4">
      <c r="A196" s="124"/>
      <c r="B196" s="226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</row>
    <row r="197" spans="1:187" ht="24" customHeight="1" x14ac:dyDescent="0.4">
      <c r="A197" s="124"/>
      <c r="B197" s="226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</row>
    <row r="198" spans="1:187" ht="24" customHeight="1" x14ac:dyDescent="0.4">
      <c r="A198" s="124"/>
      <c r="B198" s="226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</row>
    <row r="199" spans="1:187" ht="24" customHeight="1" x14ac:dyDescent="0.4">
      <c r="A199" s="124"/>
      <c r="B199" s="226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</row>
    <row r="200" spans="1:187" ht="24" customHeight="1" x14ac:dyDescent="0.4">
      <c r="A200" s="124"/>
      <c r="B200" s="226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</row>
    <row r="201" spans="1:187" ht="24" customHeight="1" x14ac:dyDescent="0.4">
      <c r="A201" s="124"/>
      <c r="B201" s="226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</row>
    <row r="202" spans="1:187" ht="24" customHeight="1" x14ac:dyDescent="0.4">
      <c r="A202" s="124"/>
      <c r="B202" s="226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</row>
    <row r="203" spans="1:187" ht="24" customHeight="1" x14ac:dyDescent="0.4">
      <c r="A203" s="124"/>
      <c r="B203" s="226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</row>
    <row r="204" spans="1:187" ht="24" customHeight="1" x14ac:dyDescent="0.4">
      <c r="A204" s="124"/>
      <c r="B204" s="226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</row>
    <row r="205" spans="1:187" ht="24" customHeight="1" x14ac:dyDescent="0.4">
      <c r="A205" s="124"/>
      <c r="B205" s="226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</row>
    <row r="206" spans="1:187" ht="24" customHeight="1" x14ac:dyDescent="0.4">
      <c r="A206" s="124"/>
      <c r="B206" s="226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</row>
    <row r="207" spans="1:187" ht="24" customHeight="1" x14ac:dyDescent="0.4">
      <c r="A207" s="124"/>
      <c r="B207" s="226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</row>
    <row r="208" spans="1:187" ht="24" customHeight="1" x14ac:dyDescent="0.4">
      <c r="A208" s="124"/>
      <c r="B208" s="226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</row>
    <row r="209" spans="1:187" ht="24" customHeight="1" x14ac:dyDescent="0.4">
      <c r="A209" s="124"/>
      <c r="B209" s="226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</row>
    <row r="210" spans="1:187" ht="24" customHeight="1" x14ac:dyDescent="0.4">
      <c r="A210" s="124"/>
      <c r="B210" s="226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</row>
    <row r="211" spans="1:187" ht="24" customHeight="1" x14ac:dyDescent="0.4">
      <c r="A211" s="124"/>
      <c r="B211" s="226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</row>
    <row r="212" spans="1:187" ht="24" customHeight="1" x14ac:dyDescent="0.4">
      <c r="A212" s="124"/>
      <c r="B212" s="226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</row>
    <row r="213" spans="1:187" ht="24" customHeight="1" x14ac:dyDescent="0.4">
      <c r="A213" s="124"/>
      <c r="B213" s="226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</row>
    <row r="214" spans="1:187" ht="24" customHeight="1" x14ac:dyDescent="0.4">
      <c r="A214" s="124"/>
      <c r="B214" s="226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</row>
    <row r="215" spans="1:187" ht="24" customHeight="1" x14ac:dyDescent="0.4">
      <c r="A215" s="124"/>
      <c r="B215" s="226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</row>
    <row r="216" spans="1:187" ht="24" customHeight="1" x14ac:dyDescent="0.4">
      <c r="A216" s="124"/>
      <c r="B216" s="226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</row>
    <row r="217" spans="1:187" ht="24" customHeight="1" x14ac:dyDescent="0.4">
      <c r="A217" s="124"/>
      <c r="B217" s="226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</row>
    <row r="218" spans="1:187" ht="24" customHeight="1" x14ac:dyDescent="0.4">
      <c r="A218" s="124"/>
      <c r="B218" s="226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</row>
    <row r="219" spans="1:187" ht="24" customHeight="1" x14ac:dyDescent="0.4">
      <c r="A219" s="124"/>
      <c r="B219" s="226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</row>
    <row r="220" spans="1:187" ht="24" customHeight="1" x14ac:dyDescent="0.4">
      <c r="A220" s="124"/>
      <c r="B220" s="226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</row>
    <row r="221" spans="1:187" ht="24" customHeight="1" x14ac:dyDescent="0.4">
      <c r="A221" s="124"/>
      <c r="B221" s="226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</row>
    <row r="222" spans="1:187" ht="24" customHeight="1" x14ac:dyDescent="0.4">
      <c r="A222" s="124"/>
      <c r="B222" s="226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</row>
    <row r="223" spans="1:187" ht="24" customHeight="1" x14ac:dyDescent="0.4">
      <c r="A223" s="124"/>
      <c r="B223" s="226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</row>
    <row r="224" spans="1:187" ht="24" customHeight="1" x14ac:dyDescent="0.4">
      <c r="A224" s="124"/>
      <c r="B224" s="226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</row>
    <row r="225" spans="1:187" ht="24" customHeight="1" x14ac:dyDescent="0.4">
      <c r="A225" s="124"/>
      <c r="B225" s="226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</row>
    <row r="226" spans="1:187" ht="24" customHeight="1" x14ac:dyDescent="0.4">
      <c r="A226" s="124"/>
      <c r="B226" s="226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</row>
    <row r="227" spans="1:187" ht="24" customHeight="1" x14ac:dyDescent="0.4">
      <c r="A227" s="124"/>
      <c r="B227" s="226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</row>
    <row r="228" spans="1:187" ht="24" customHeight="1" x14ac:dyDescent="0.4">
      <c r="A228" s="124"/>
      <c r="B228" s="226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</row>
    <row r="229" spans="1:187" ht="24" customHeight="1" x14ac:dyDescent="0.4">
      <c r="A229" s="124"/>
      <c r="B229" s="226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</row>
    <row r="230" spans="1:187" ht="24" customHeight="1" x14ac:dyDescent="0.4">
      <c r="A230" s="124"/>
      <c r="B230" s="226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</row>
    <row r="231" spans="1:187" ht="24" customHeight="1" x14ac:dyDescent="0.4">
      <c r="A231" s="124"/>
      <c r="B231" s="226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</row>
    <row r="232" spans="1:187" ht="24" customHeight="1" x14ac:dyDescent="0.4">
      <c r="A232" s="124"/>
      <c r="B232" s="226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</row>
    <row r="233" spans="1:187" ht="24" customHeight="1" x14ac:dyDescent="0.4">
      <c r="A233" s="124"/>
      <c r="B233" s="226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</row>
    <row r="234" spans="1:187" ht="24" customHeight="1" x14ac:dyDescent="0.4">
      <c r="A234" s="124"/>
      <c r="B234" s="226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</row>
    <row r="235" spans="1:187" ht="24" customHeight="1" x14ac:dyDescent="0.4">
      <c r="A235" s="124"/>
      <c r="B235" s="226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</row>
    <row r="236" spans="1:187" ht="24" customHeight="1" x14ac:dyDescent="0.4">
      <c r="A236" s="124"/>
      <c r="B236" s="226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</row>
    <row r="237" spans="1:187" ht="24" customHeight="1" x14ac:dyDescent="0.4">
      <c r="A237" s="124"/>
      <c r="B237" s="226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</row>
    <row r="238" spans="1:187" ht="24" customHeight="1" x14ac:dyDescent="0.4">
      <c r="A238" s="124"/>
      <c r="B238" s="226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</row>
    <row r="239" spans="1:187" ht="24" customHeight="1" x14ac:dyDescent="0.4">
      <c r="A239" s="124"/>
      <c r="B239" s="226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</row>
    <row r="240" spans="1:187" ht="24" customHeight="1" x14ac:dyDescent="0.4">
      <c r="A240" s="124"/>
      <c r="B240" s="226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</row>
    <row r="241" spans="1:187" ht="24" customHeight="1" x14ac:dyDescent="0.4">
      <c r="A241" s="124"/>
      <c r="B241" s="226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</row>
    <row r="242" spans="1:187" ht="24" customHeight="1" x14ac:dyDescent="0.4">
      <c r="A242" s="124"/>
      <c r="B242" s="226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</row>
    <row r="243" spans="1:187" ht="24" customHeight="1" x14ac:dyDescent="0.4">
      <c r="A243" s="124"/>
      <c r="B243" s="226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</row>
    <row r="244" spans="1:187" ht="24" customHeight="1" x14ac:dyDescent="0.4">
      <c r="A244" s="124"/>
      <c r="B244" s="226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</row>
    <row r="245" spans="1:187" ht="24" customHeight="1" x14ac:dyDescent="0.4">
      <c r="A245" s="124"/>
      <c r="B245" s="226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</row>
    <row r="246" spans="1:187" ht="24" customHeight="1" x14ac:dyDescent="0.4">
      <c r="A246" s="124"/>
      <c r="B246" s="226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</row>
    <row r="247" spans="1:187" ht="24" customHeight="1" x14ac:dyDescent="0.4">
      <c r="A247" s="124"/>
      <c r="B247" s="226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</row>
  </sheetData>
  <mergeCells count="20">
    <mergeCell ref="GE5:GE6"/>
    <mergeCell ref="DU5:DU6"/>
    <mergeCell ref="DW5:DW6"/>
    <mergeCell ref="EQ5:EQ6"/>
    <mergeCell ref="ES5:ES6"/>
    <mergeCell ref="FK5:FK6"/>
    <mergeCell ref="FW5:FW6"/>
    <mergeCell ref="AP5:AP6"/>
    <mergeCell ref="BF5:BF6"/>
    <mergeCell ref="BQ5:BQ6"/>
    <mergeCell ref="CN5:CN6"/>
    <mergeCell ref="CY5:CY6"/>
    <mergeCell ref="DN5:DN6"/>
    <mergeCell ref="L1:N1"/>
    <mergeCell ref="L2:N2"/>
    <mergeCell ref="K3:L3"/>
    <mergeCell ref="M3:N3"/>
    <mergeCell ref="A5:A6"/>
    <mergeCell ref="C5:C6"/>
    <mergeCell ref="M5:M6"/>
  </mergeCells>
  <pageMargins left="0.70866141732283472" right="0.70866141732283472" top="0.74803149606299213" bottom="0.74803149606299213" header="0" footer="0"/>
  <pageSetup paperSize="8" scale="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1.1.2</vt:lpstr>
      <vt:lpstr>รายละเอียด 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2022-07-12T02:27:21Z</dcterms:created>
  <dcterms:modified xsi:type="dcterms:W3CDTF">2022-07-12T02:27:43Z</dcterms:modified>
</cp:coreProperties>
</file>